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MEMÓRIA DE CÁLCULO" sheetId="1" r:id="rId4"/>
    <sheet state="visible" name="ORÇAMENTO " sheetId="2" r:id="rId5"/>
    <sheet state="visible" name="Curva ABC" sheetId="3" r:id="rId6"/>
    <sheet state="visible" name="CPU" sheetId="4" r:id="rId7"/>
    <sheet state="visible" name="CRONOGRAMA " sheetId="5" r:id="rId8"/>
    <sheet state="hidden" name="COTAÇÃO (ACARI)" sheetId="6" r:id="rId9"/>
    <sheet state="visible" name="BDI " sheetId="7" r:id="rId10"/>
  </sheets>
  <definedNames>
    <definedName name="BGR">#REF!</definedName>
    <definedName name="ZAS">#REF!</definedName>
    <definedName name="_____med01">#REF!</definedName>
    <definedName name="DER">#REF!</definedName>
    <definedName localSheetId="0" name="Z_896CFD1F_36B0_4B64_86A5_3E0635C14917_.wvu.PrintArea">'MEMÓRIA DE CÁLCULO'!$A$1:$D$123</definedName>
    <definedName name="ES">#REF!</definedName>
    <definedName name="FGFG">#REF!</definedName>
    <definedName name="AWQ">#REF!</definedName>
    <definedName localSheetId="0" name="Z_B592C488_C9B6_46CE_9871_D0404CBF7F9F_.wvu.PrintTitles">'MEMÓRIA DE CÁLCULO'!$A$7:$IB$7</definedName>
    <definedName name="VCX">#REF!</definedName>
    <definedName localSheetId="2" name="Z_0E10CFA3_CF93_4FEE_B2A3_2CF04BE08244_.wvu.PrintTitles">'Curva ABC'!$B$7:$IB$7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Titles">'MEMÓRIA DE CÁLCULO'!$A$7:$IB$7</definedName>
    <definedName localSheetId="1" name="Z_CD2811A7_4BBA_40AD_A743_C87F72825C68_.wvu.PrintArea">'ORÇAMENTO '!$A$1:$J$89</definedName>
    <definedName localSheetId="0" name="Z_0E10CFA3_CF93_4FEE_B2A3_2CF04BE08244_.wvu.PrintTitles">'MEMÓRIA DE CÁLCULO'!$A$7:$IB$7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localSheetId="2" name="Z_896CFD1F_36B0_4B64_86A5_3E0635C14917_.wvu.PrintArea">'Curva ABC'!$B$1:$F$70</definedName>
    <definedName localSheetId="0" name="Z_186B0EE8_A905_4634_A6F1_3FAE034D0304_.wvu.PrintTitles">'MEMÓRIA DE CÁLCULO'!$A$7:$IB$7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localSheetId="0" name="Z_7F5273E2_16C1_4468_9CF2_ABB974D13DD2_.wvu.PrintTitles">'MEMÓRIA DE CÁLCULO'!$A$7:$IB$7</definedName>
    <definedName name="opa">#REF!</definedName>
    <definedName name="_med01">#REF!</definedName>
    <definedName localSheetId="1" name="Z_186B0EE8_A905_4634_A6F1_3FAE034D0304_.wvu.PrintTitles">'ORÇAMENTO '!$A$7:$IH$7</definedName>
    <definedName localSheetId="0" name="Z_84543417_5144_4678_990C_5FAE55AD29AE_.wvu.PrintArea">'MEMÓRIA DE CÁLCULO'!$A$1:$D$122</definedName>
    <definedName name="JHK">#REF!</definedName>
    <definedName name="ÇLJ">#REF!</definedName>
    <definedName name="JHC">#REF!</definedName>
    <definedName localSheetId="0" name="Z_186B0EE8_A905_4634_A6F1_3FAE034D0304_.wvu.PrintArea">'MEMÓRIA DE CÁLCULO'!$A$1:$D$122</definedName>
    <definedName localSheetId="6" name="Print_Area">'BDI '!$A$1:$F$44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1" name="Z_A8DB5757_8CDE_4854_82EE_64B6494724D4_.wvu.PrintTitles">'ORÇAMENTO '!$A$7:$IH$7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1" name="Z_CD2811A7_4BBA_40AD_A743_C87F72825C68_.wvu.PrintTitles">'ORÇAMENTO '!$A$7:$IH$7</definedName>
    <definedName name="MED">#REF!</definedName>
    <definedName name="gfsd">#REF!</definedName>
    <definedName name="SOLO">#REF!</definedName>
    <definedName localSheetId="2" name="Z_186B0EE8_A905_4634_A6F1_3FAE034D0304_.wvu.PrintArea">'Curva ABC'!$B$1:$F$70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1" name="Z_186B0EE8_A905_4634_A6F1_3FAE034D0304_.wvu.PrintArea">'ORÇAMENTO '!$A$1:$J$89</definedName>
    <definedName name="ASD">#REF!</definedName>
    <definedName localSheetId="1" name="Z_896CFD1F_36B0_4B64_86A5_3E0635C14917_.wvu.PrintArea">'ORÇAMENTO '!$A$1:$J$90</definedName>
    <definedName name="FDS">#REF!</definedName>
    <definedName name="KJKJK">#REF!</definedName>
    <definedName name="ui">#REF!</definedName>
    <definedName localSheetId="1" name="Z_7F5273E2_16C1_4468_9CF2_ABB974D13DD2_.wvu.PrintTitles">'ORÇAMENTO '!$A$7:$IH$7</definedName>
    <definedName name="XFG">#REF!</definedName>
    <definedName name="WSD">#REF!</definedName>
    <definedName localSheetId="0" name="Z_84543417_5144_4678_990C_5FAE55AD29AE_.wvu.PrintTitles">'MEMÓRIA DE CÁLCULO'!$A$7:$IB$7</definedName>
    <definedName name="LDI">#REF!</definedName>
    <definedName name="ge">#REF!</definedName>
    <definedName name="VB">#REF!</definedName>
    <definedName name="UYTY">#REF!</definedName>
    <definedName localSheetId="0" name="Z_A8DB5757_8CDE_4854_82EE_64B6494724D4_.wvu.PrintTitles">'MEMÓRIA DE CÁLCULO'!$A$7:$IB$7</definedName>
    <definedName name="____med01">#REF!</definedName>
    <definedName localSheetId="2" name="Z_CD2811A7_4BBA_40AD_A743_C87F72825C68_.wvu.PrintTitles">'Curva ABC'!$B$7:$IB$7</definedName>
    <definedName name="servente">#REF!</definedName>
    <definedName name="SET">#REF!</definedName>
    <definedName name="DE">#REF!</definedName>
    <definedName localSheetId="2" name="Z_7F5273E2_16C1_4468_9CF2_ABB974D13DD2_.wvu.PrintTitles">'Curva ABC'!$B$7:$IB$7</definedName>
    <definedName name="DBL">#REF!</definedName>
    <definedName name="ÇLK">#REF!</definedName>
    <definedName name="OLI">#REF!</definedName>
    <definedName localSheetId="4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localSheetId="2" name="Z_60498BA0_B871_4F52_9BED_653801CB13CE_.wvu.PrintTitles">'Curva ABC'!$B$7:$IB$7</definedName>
    <definedName name="HBCZ">#REF!</definedName>
    <definedName localSheetId="1" name="Z_84543417_5144_4678_990C_5FAE55AD29AE_.wvu.PrintArea">'ORÇAMENTO '!$A$1:$J$89</definedName>
    <definedName name="QWE">#REF!</definedName>
    <definedName localSheetId="2" name="Z_A8DB5757_8CDE_4854_82EE_64B6494724D4_.wvu.PrintTitles">'Curva ABC'!$B$7:$IB$7</definedName>
    <definedName localSheetId="2" name="Z_CD2811A7_4BBA_40AD_A743_C87F72825C68_.wvu.PrintArea">'Curva ABC'!$B$1:$F$70</definedName>
    <definedName name="SFH">#REF!</definedName>
    <definedName name="YTU">#REF!</definedName>
    <definedName localSheetId="1" name="Z_0E10CFA3_CF93_4FEE_B2A3_2CF04BE08244_.wvu.PrintTitles">'ORÇAMENTO '!$A$7:$IH$7</definedName>
    <definedName name="GJKG">#REF!</definedName>
    <definedName name="Pedreiro">#REF!</definedName>
    <definedName name="SD">#REF!</definedName>
    <definedName name="aaa">#REF!</definedName>
    <definedName name="CRI">#REF!</definedName>
    <definedName localSheetId="2" name="Z_186B0EE8_A905_4634_A6F1_3FAE034D0304_.wvu.PrintTitles">'Curva ABC'!$B$7:$IB$7</definedName>
    <definedName name="FGJ">#REF!</definedName>
    <definedName localSheetId="2" name="Z_84543417_5144_4678_990C_5FAE55AD29AE_.wvu.PrintTitles">'Curva ABC'!$B$7:$IB$7</definedName>
    <definedName localSheetId="1" name="Z_B592C488_C9B6_46CE_9871_D0404CBF7F9F_.wvu.PrintTitles">'ORÇAMENTO '!$A$7:$IH$7</definedName>
    <definedName localSheetId="1" name="Z_84543417_5144_4678_990C_5FAE55AD29AE_.wvu.PrintTitles">'ORÇAMENTO '!$A$7:$IH$7</definedName>
    <definedName localSheetId="0" name="Z_CD2811A7_4BBA_40AD_A743_C87F72825C68_.wvu.PrintArea">'MEMÓRIA DE CÁLCULO'!$A$1:$D$122</definedName>
    <definedName localSheetId="1" name="Z_60498BA0_B871_4F52_9BED_653801CB13CE_.wvu.PrintTitles">'ORÇAMENTO '!$A$7:$IH$7</definedName>
    <definedName name="SDFGG">#REF!</definedName>
    <definedName name="GDG">#REF!</definedName>
    <definedName localSheetId="2" name="Z_84543417_5144_4678_990C_5FAE55AD29AE_.wvu.PrintArea">'Curva ABC'!$B$1:$F$70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localSheetId="2" name="Z_B592C488_C9B6_46CE_9871_D0404CBF7F9F_.wvu.PrintTitles">'Curva ABC'!$B$7:$IB$7</definedName>
    <definedName name="HJG">#REF!</definedName>
    <definedName localSheetId="0" name="Z_60498BA0_B871_4F52_9BED_653801CB13CE_.wvu.PrintTitles">'MEMÓRIA DE CÁLCULO'!$A$7:$IB$7</definedName>
    <definedName name="HGJ">#REF!</definedName>
    <definedName hidden="1" localSheetId="2" name="_xlnm._FilterDatabase">'Curva ABC'!$B$7:$F$67</definedName>
  </definedNames>
  <calcPr/>
</workbook>
</file>

<file path=xl/sharedStrings.xml><?xml version="1.0" encoding="utf-8"?>
<sst xmlns="http://schemas.openxmlformats.org/spreadsheetml/2006/main" count="1037" uniqueCount="566">
  <si>
    <t>MEMÓRIA DE CÁLCULO</t>
  </si>
  <si>
    <t>OBRA: REVITALIZAÇÃO DO FÓRUM ELEITORAL DE ALEXANDRIA</t>
  </si>
  <si>
    <t>ITEM</t>
  </si>
  <si>
    <t>DISCRIMINAÇÃO</t>
  </si>
  <si>
    <t>QTDE.</t>
  </si>
  <si>
    <t>UNID.</t>
  </si>
  <si>
    <t>DESCRIÇÃO DE CÁLCULO</t>
  </si>
  <si>
    <t>JUSTIFICATIVA</t>
  </si>
  <si>
    <t>1</t>
  </si>
  <si>
    <t>ITENS PRELIMINARES</t>
  </si>
  <si>
    <t>1.1</t>
  </si>
  <si>
    <t>ANOTAÇÃO DE RESPONSABILIDADE TÉCNICA - ART/CREA-RN</t>
  </si>
  <si>
    <t>unid</t>
  </si>
  <si>
    <t>-</t>
  </si>
  <si>
    <t>1.2</t>
  </si>
  <si>
    <r>
      <rPr>
        <rFont val="Verdana"/>
        <color rgb="FF000000"/>
        <sz val="10.0"/>
      </rPr>
      <t xml:space="preserve">PODA EM ALTURA DE ÁRVORE COM DIÂMETRO DE TRONCO MENOR QUE 0,20 M.AF_05/2018. </t>
    </r>
    <r>
      <rPr>
        <rFont val="Verdana"/>
        <b/>
        <color rgb="FF000000"/>
        <sz val="10.0"/>
      </rPr>
      <t>INCLUINDO ARBUSTOS DA LATERAL DA OAB E FUNDO</t>
    </r>
  </si>
  <si>
    <t>Quantificado através de inspeção visual dos registros fotográficos realizados durante a vistoria.</t>
  </si>
  <si>
    <t>Manutenção da saúde da vegetação, retirando partes de madeira podre.</t>
  </si>
  <si>
    <t>1.3</t>
  </si>
  <si>
    <r>
      <rPr>
        <rFont val="Verdana"/>
        <color rgb="FF000000"/>
        <sz val="10.0"/>
      </rPr>
      <t xml:space="preserve">COLETA E CARGA MANUAIS DE ENTULHO. </t>
    </r>
    <r>
      <rPr>
        <rFont val="Verdana"/>
        <b/>
        <color rgb="FF000000"/>
        <sz val="10.0"/>
      </rPr>
      <t>INCLUINDO MATERIAL METÁLICO DESCARTADO NO FUNDO DO CARTÓRIO</t>
    </r>
  </si>
  <si>
    <t>m³</t>
  </si>
  <si>
    <t>Quantificado através do somatório dos serviços de demolição que produzem entulho durante a execução da obra. Incluindo 3 m³ referentes à cerca descartada no fundo</t>
  </si>
  <si>
    <t>Há a necessidade de destinação dos entulhos que irão ser produzidos durante a execução da obra.</t>
  </si>
  <si>
    <t>1.4</t>
  </si>
  <si>
    <t>LOCAÇÃO MENSAL DE ANDAIME METÁLICO (QUANTITATIVO PREVISTO PARA O PRAZO TOTAL DO CONTRATO)</t>
  </si>
  <si>
    <t>Quantificado através da largura, comprimento e altura dos andaimes e da altura a ser atinjida pelos mesmos.</t>
  </si>
  <si>
    <t>Há a necessidade de realizar serviços em cota elevada.</t>
  </si>
  <si>
    <t>1.5</t>
  </si>
  <si>
    <t>TRANSPORTE COM CAMINHÃO BASCULANTE DE 6 M3, EM VIA URBANA PAVIMENTADA,DMT ATÉ 30 KM (UNIDADE: M3XKM). AF_01/2018</t>
  </si>
  <si>
    <t>m³ x km</t>
  </si>
  <si>
    <t>Quantificado através do volume total de resíduos produzidos multiplicado pela distancia final de depósito.</t>
  </si>
  <si>
    <t>2</t>
  </si>
  <si>
    <t>COBERTURA E IMPERMEABILIZAÇÕES</t>
  </si>
  <si>
    <t>2.1</t>
  </si>
  <si>
    <t>REMOÇÃO DE TELHAS, DE FIBROCIMENTO, METÁLICA E CERÂMICA, DE FORMA MANUAL, COM REAPROVEITAMENTO. AF_12/2017</t>
  </si>
  <si>
    <t>m²</t>
  </si>
  <si>
    <t>Retirada do telhado da parte frontal e do corpo do cartório, sem a garagem e o teto da caixa d'água</t>
  </si>
  <si>
    <t>2.2</t>
  </si>
  <si>
    <r>
      <rPr>
        <rFont val="Verdana"/>
        <color theme="1"/>
        <sz val="10.0"/>
      </rPr>
      <t xml:space="preserve">DEMOLIÇÃO DE LAJES, DE FORMA MANUAL, SEM REAPROVEITAMENTO. AF_12/2017. </t>
    </r>
    <r>
      <rPr>
        <rFont val="Verdana"/>
        <b/>
        <color theme="1"/>
        <sz val="10.0"/>
      </rPr>
      <t>DEMOLIÇÃO DE RUFOS, CHAPIM E CINTA DE CONCRETO DANIFICADA</t>
    </r>
  </si>
  <si>
    <t>Retirada dos chapins (possuem trechos danificados), dos rufos (serão todos trocados por de rufos de chapa de aço) e cinta de concreto (danificada na lateral direta do prédio).</t>
  </si>
  <si>
    <t>Riscos à estrutura</t>
  </si>
  <si>
    <t>2.3</t>
  </si>
  <si>
    <r>
      <rPr>
        <rFont val="Verdana"/>
        <color theme="1"/>
        <sz val="10.0"/>
      </rPr>
      <t xml:space="preserve">TRANSPORTE VERTICAL MANUAL, 1 PAVIMENTO, DE SACOS DE 20 KG (UNIDADE: KG). AF_07/2019. </t>
    </r>
    <r>
      <rPr>
        <rFont val="Verdana"/>
        <b/>
        <color theme="1"/>
        <sz val="10.0"/>
      </rPr>
      <t>TRANSPORTE DOS RESÍDUOS DE DEMOLIÇÃO</t>
    </r>
  </si>
  <si>
    <t>kg</t>
  </si>
  <si>
    <t>Transporte vertical dos resíduos de demolição referentes aos chapins, rufos e cintas danificados</t>
  </si>
  <si>
    <t>2.4</t>
  </si>
  <si>
    <r>
      <rPr>
        <rFont val="Verdana"/>
        <color theme="1"/>
        <sz val="10.0"/>
      </rPr>
      <t xml:space="preserve">LIMPEZA DE CONTRAPISO COM VASSOURA A SECO. AF_04/2019. </t>
    </r>
    <r>
      <rPr>
        <rFont val="Verdana"/>
        <b/>
        <color theme="1"/>
        <sz val="10.0"/>
      </rPr>
      <t>LIMPEZA DA LAJE SOB O TELHADO</t>
    </r>
  </si>
  <si>
    <t>Remover sujidades da laje abaixo do telhado que será retirado</t>
  </si>
  <si>
    <t>2.5</t>
  </si>
  <si>
    <t xml:space="preserve">(COMPOSIÇÃO REPRESENTATIVA) EXECUÇÃO DE ESTRUTURAS DE CONCRETO ARMADO CONVENCIONAL, PARA EDIFICAÇÃO HABITACIONAL MULTIFAMILIAR (PRÉDIO), FCK= 25 MPA. AF_01/2017. CINTA DE CONCRETO ARMADO </t>
  </si>
  <si>
    <t>Execução da cinta de amarração na lateral onde será demolida</t>
  </si>
  <si>
    <t>2.6</t>
  </si>
  <si>
    <t xml:space="preserve">EMBOÇO OU MASSA ÚNICA EM ARGAMASSA TRAÇO 1:4, PREPARO MECÂNICO COM BETONEIRA 400 L, APLICADA MANUALMENTE EM PANOS CEGOS DE FACHADA (SEM PRESENÇA DE VÃOS), ESPESSURA DE 25 MM. AF_06/2014.  RECUPERAÇÃO DO REVESTIMENTO NO PLATIBANDA DEVIDO A SUBSTITUIÇÃO DA CINTA DE CONCRETO </t>
  </si>
  <si>
    <t>Execução do emboço da cinta de amarração na lateral onde será demolida</t>
  </si>
  <si>
    <t>2.7</t>
  </si>
  <si>
    <t xml:space="preserve">CHAPIM PRÉ-MOLDADO EM CONCRETO </t>
  </si>
  <si>
    <t>Execução dos chapins nos locais onde serão demolidos</t>
  </si>
  <si>
    <t>2.8</t>
  </si>
  <si>
    <t>RUFO EXTERNO/INTERNO EM CHAPA DE AÇO GALVANIZADO NÚMERO 26, CORTE DE 33 CM, INCLUSO IÇAMENTO. AF_07/2019</t>
  </si>
  <si>
    <t>m</t>
  </si>
  <si>
    <t>Execução de todo o rufo do telhado</t>
  </si>
  <si>
    <t>Perda de função dos rufos de concreto por estarem danificados. Maior durabilidade com rufo em chapa de aço.</t>
  </si>
  <si>
    <t>2.9</t>
  </si>
  <si>
    <r>
      <rPr>
        <rFont val="Verdana"/>
        <color rgb="FF000000"/>
        <sz val="10.0"/>
      </rPr>
      <t xml:space="preserve">FABRICAÇÃO E INSTALAÇÃO DE ESTRUTURA PONTALETADA DE MADEIRA NÃO APARELHADA PARA TELHADOS COM ATÉ 2 ÁGUAS E PARA TELHA ONDULADA DE FIBROCIMENTO, METÁLICA, PLÁSTICA OU TERMOACÚSTICA, INCLUSO TRANSPORTE VERTICAL.AF_12/2015- </t>
    </r>
    <r>
      <rPr>
        <rFont val="Verdana"/>
        <b/>
        <color rgb="FF000000"/>
        <sz val="10.0"/>
      </rPr>
      <t>PONTALETES DE REFORÇO DA ESTRUTURA DE MADEIRA PARA RECEBIMENTO DA USINA FOTOVOLTÁICA</t>
    </r>
  </si>
  <si>
    <t>2.10</t>
  </si>
  <si>
    <t>TRAMA DE MADEIRA COMPOSTA POR TERÇAS PARA TELHADOS DE ATÉ 2 ÁGUAS PARA TELHA ONDULADA DE FIBROCIMENTO, METÁLICA, PLÁSTICA OU TERMOACÚSTICA,INCLUSO TRANSPORTE VERTICAL. AF_07/2019</t>
  </si>
  <si>
    <t>2.11</t>
  </si>
  <si>
    <t>TELHAMENTO COM TELHA ONDULADA DE FIBROCIMENTO E = 6 MM, COM RECOBRIMENTO LATERAL DE 1/4 DE ONDA PARA TELHADO COM INCLINAÇÃO MAIOR QUE 10°, COM ATÉ 2 ÁGUAS, INCLUSO IÇAMENTO. AF_07/2019</t>
  </si>
  <si>
    <t>Execução do telhamento da parte frontal e corpo do cartório</t>
  </si>
  <si>
    <t>Telhas muito danificadas (perda de função). Na garagem e no teto da caixa d'água, as telhas estão em melhor condição (nos locais mais afetados, poderão ser reutilizadas as telhas boas retiradas das outras partes).</t>
  </si>
  <si>
    <t>2.12</t>
  </si>
  <si>
    <t>CUMEEIRA PARA TELHA DE FIBROCIMENTO ONDULADA E = 6 MM, INCLUSO ACESSÓRIOS DE FIXAÇÃO E IÇAMENTO. AF_07/2019</t>
  </si>
  <si>
    <t>Execução da cumeeira do corpo do cartório</t>
  </si>
  <si>
    <t>2.13</t>
  </si>
  <si>
    <r>
      <rPr>
        <rFont val="Verdana"/>
        <color rgb="FF000000"/>
        <sz val="10.0"/>
      </rPr>
      <t>LIMPEZA DE CALHA DE ZINCO (</t>
    </r>
    <r>
      <rPr>
        <rFont val="Verdana"/>
        <i/>
        <color rgb="FF000000"/>
        <sz val="10.0"/>
      </rPr>
      <t xml:space="preserve">COM USO DE ESCOVAS MANUAIS, PANOS OU FERRAMENTAS PORTÁTEIS COM USO DE ÁGUA OU SABÃO NEUTRO. EXCLUIDA A POSSIBILIDADE DE USO DE PRODUTOS QUE POLUAM O MEIO AMBIENTE) </t>
    </r>
  </si>
  <si>
    <t>Limpeza do perímetro total das calhas</t>
  </si>
  <si>
    <t>Calhas com muitas folhas e com sujidades.</t>
  </si>
  <si>
    <t>2.14</t>
  </si>
  <si>
    <r>
      <rPr>
        <rFont val="Verdana"/>
        <color rgb="FF000000"/>
        <sz val="10.0"/>
      </rPr>
      <t>PINTURA HIDROFUGANTE COM SILICONE, APLICAÇÃO MANUAL, 2 DEMÃOS. AF_05/2021. (</t>
    </r>
    <r>
      <rPr>
        <rFont val="Verdana"/>
        <i/>
        <color rgb="FF000000"/>
        <sz val="10.0"/>
      </rPr>
      <t xml:space="preserve">COM USO DE SIKAFILL, MANTA LIQUIDA DA AXTON, VEDAPREN FAST OU SIMILAR. </t>
    </r>
    <r>
      <rPr>
        <rFont val="Verdana"/>
        <color rgb="FF000000"/>
        <sz val="10.0"/>
      </rPr>
      <t>(</t>
    </r>
    <r>
      <rPr>
        <rFont val="Verdana"/>
        <i/>
        <color rgb="FF000000"/>
        <sz val="10.0"/>
      </rPr>
      <t>CALHAS DE ÁGUAS PLUVIAIS</t>
    </r>
    <r>
      <rPr>
        <rFont val="Verdana"/>
        <color rgb="FF000000"/>
        <sz val="10.0"/>
      </rPr>
      <t xml:space="preserve">). </t>
    </r>
    <r>
      <rPr>
        <rFont val="Verdana"/>
        <color rgb="FF1155CC"/>
        <sz val="10.0"/>
        <u/>
      </rPr>
      <t>https://www.quartzolit.weber/impermeabilizantes-quartzolit/impermeabilizantes-para-lajes-e-telhados/impermeabilizante-manta-liquida-branca-quartzolit</t>
    </r>
  </si>
  <si>
    <t xml:space="preserve">Pintura da área total superficial das calhas (fundo + laterais) </t>
  </si>
  <si>
    <t>Garantir o bom funcionamento das calhas.</t>
  </si>
  <si>
    <t>2.15</t>
  </si>
  <si>
    <t>CALHA EM CHAPA DE AÇO GALVANIZADO NÚMERO 24, DESENVOLVIMENTO DE 100 CM, INCLUSO TRANSPORTE VERTICAL. AF_07/2019</t>
  </si>
  <si>
    <t>Troca de trechos danificados</t>
  </si>
  <si>
    <t>2.16</t>
  </si>
  <si>
    <t>IMPERMEABILIZAÇÃO DE SUPERFÍCIE COM MANTA ASFÁLTICA, UMA CAMADA, INCLUSIVE APLICAÇÃO DE PRIMER ASFÁLTICO, E=3MM. AF_06/2018 - APLICAÇÃO NAS CALHAS DE ÁGUAS PLUVIAIS</t>
  </si>
  <si>
    <t>2.17</t>
  </si>
  <si>
    <t xml:space="preserve">TOLDO COM ESTRUTURA METÁLICA </t>
  </si>
  <si>
    <t>Execução de toldo com dimensões pré-definidas de acordo com a arquitetura do local</t>
  </si>
  <si>
    <t>Necessidade de alocação de toldo para evitar a entrada das águas da chuva no interior da edificação</t>
  </si>
  <si>
    <t>2.18</t>
  </si>
  <si>
    <t xml:space="preserve">(COMPOSIÇÃO REPRESENTATIVA) DO SERVIÇO DE INSTALAÇÃO DE TUBOS DE PVC,SÉRIE R, ÁGUA PLUVIAL, DN 100 MM (INSTALADO EM RAMAL DE ENCAMINHAMENTO, OU CONDUTORES VERTICAIS), INCLUSIVE CONEXÕES, CORTES E FIXAÇÕES, PARA PRÉDIOS. AF_10/2015. </t>
  </si>
  <si>
    <t>2.19</t>
  </si>
  <si>
    <t>FORRO EM PLACAS DE GESSO, PARA AMBIENTES RESIDENCIAIS. AF_05/2017_P</t>
  </si>
  <si>
    <t>2.20</t>
  </si>
  <si>
    <t>FORRO EM RÉGUAS DE PVC, FRISADO, PARA AMBIENTES COMERCIAIS, INCLUSIVE ESTRUTURA DE FIXAÇÃO, ACABAMENTOS ETC. AF_05/2017_P</t>
  </si>
  <si>
    <t>3</t>
  </si>
  <si>
    <t>REVESTIMENTOS</t>
  </si>
  <si>
    <t>3.1</t>
  </si>
  <si>
    <t xml:space="preserve">EXECUÇÃO DE RASGOS EM ALVENARIA PARA REPARO DE TRINCAS E PARA INSTALAÇÃO E TUBULAÇÕES </t>
  </si>
  <si>
    <t>Estimativa do comprimento das trincas em alvenaria.</t>
  </si>
  <si>
    <t>Necessária para aplicação do aço no interior da alvenaria.</t>
  </si>
  <si>
    <t>3.2</t>
  </si>
  <si>
    <t xml:space="preserve">ENCHIMENTO DE RASGOS COM ARGAMASSA 1:4 CIM: AREIA GROSSA - REPARO RACHADURAS </t>
  </si>
  <si>
    <t>Conferir novamente as características de acabamento.</t>
  </si>
  <si>
    <t>3.3</t>
  </si>
  <si>
    <t>AÇO CA - 60 Ø 4,2 mm, INCLUSIVE CORTE, DOBRAGEM, MONTAGEM E COLOCAÇÃO DAS FERRAGENS - PARA USO NO REPARO DAS RACHADURAS DOS MUROS</t>
  </si>
  <si>
    <t>3 Vergalhões de 12m (3 x 1,33 kg/vergalhão).</t>
  </si>
  <si>
    <t>Aumentar a resistência aos esforços de tração interna presentes na alvenaria.</t>
  </si>
  <si>
    <t>3.4</t>
  </si>
  <si>
    <t>EMBOÇO OU MASSA ÚNICA EM ARGAMASSA TRAÇO 1:4, PREPARO MECÂNICO COM BETONEIRA 400 L, APLICADA MANUALMENTE EM PANOS CEGOS DE FACHADA (SEM PRESENÇA DE VÃOS), ESPESSURA DE 25 MM. AF_06/2014.</t>
  </si>
  <si>
    <t>Comprimento dos rasgos x Largura dos rasgos.</t>
  </si>
  <si>
    <t>4</t>
  </si>
  <si>
    <t>PISOS</t>
  </si>
  <si>
    <t>4.1</t>
  </si>
  <si>
    <t>DEMOLIÇÃO DE ALVENARIA DE BLOCO FURADO, DE FORMA MANUAL, SEM REAPROVEITAMENTO. AF_12/2017. BALDRAMES DA CALÇADA</t>
  </si>
  <si>
    <t>Demolição dos baldrames que contornam as árvores</t>
  </si>
  <si>
    <t>4.2</t>
  </si>
  <si>
    <t>DEMOLIÇÃO MANUAL DE PISO CIMENTADO SOBRE LASTRO DE CONCRETO (ESPESSURA 3 CM - FAIXA DA CALÇADA QUE ESTÁ DANIFICADA)</t>
  </si>
  <si>
    <t>Área referente à rampa de automóveis</t>
  </si>
  <si>
    <t>4.3</t>
  </si>
  <si>
    <t>DEMOLIÇÃO DE CONCRETO SIMPLES MANUALMENTE (PISO - ESPESSURA 5 CM)</t>
  </si>
  <si>
    <t>Volume de concreto referente à calçada</t>
  </si>
  <si>
    <t>4.4</t>
  </si>
  <si>
    <t xml:space="preserve">EXECUÇÃO DE PASSEIO (CALÇADA) OU PISO DE CONCRETO COM CONCRETO MOLDADO IN LOCO, FEITO EM OBRA, ACABAMENTO CONVENCIONAL, NÃO ARMADO, ESPESSURA DE 7 CM - CALÇADA FRONTAL, CANTEIRO EM FRENTE AO MASTRO </t>
  </si>
  <si>
    <t>4.5</t>
  </si>
  <si>
    <t xml:space="preserve">PISO CIMENTADO, TRAÇO 1:3 (CIMENTO E AREIA), ACABAMENTO RÚSTICO, ESPESSURA 3,0 CM, PREPARO MECÂNICO DA ARGAMASSA. CALÇADA FRONTAL, CANTEIRO EM FRENTE AO MASTRO E PARTE DA RAMPA DE ACESSO </t>
  </si>
  <si>
    <t xml:space="preserve">RECOMPOSIÇÃO DO CIMENTADO E DAS CALÇADAS </t>
  </si>
  <si>
    <t>4.6</t>
  </si>
  <si>
    <t>PISO EM LADRILHO HIDRÁULICO APLICADO EM AMBIENTES EXTERNOS. AF_05/2020 - CALÇADA FRONTAL E RAMPA DE ACESSO</t>
  </si>
  <si>
    <t>estimado em função das peças quebradas e da área de calçada que vai ser demolida</t>
  </si>
  <si>
    <t>4.7</t>
  </si>
  <si>
    <t>ATERRO MANUAL DE VALAS COM SOLO ARGILO-ARENOSO E COMPACTAÇÃO MECANIZADA. AF_05/2016.</t>
  </si>
  <si>
    <t>4.8</t>
  </si>
  <si>
    <t>(COMPOSIÇÃO REPRESENTATIVA) EXECUÇÃO DE ESTRUTURAS DE CONCRETO ARMADO CONVENCIONAL, PARA EDIFICAÇÃO HABITACIONAL MULTIFAMILIAR (PRÉDIO), FCK= 25 MPA. AF_01/2017. (TAMPA DE CONCRETO ARMADO PARA CAIXA DE PASSAGEM - DANIFICADA)</t>
  </si>
  <si>
    <t>5</t>
  </si>
  <si>
    <t>ESQUADRIAS</t>
  </si>
  <si>
    <t>5.1</t>
  </si>
  <si>
    <t>MANUTENÇÃO DAS GRADES FRONTAIS EM METALON COM SUBSTITUIÇÃO DAS BARRAS DANIFICADAS - GRADIS FRONTAIS</t>
  </si>
  <si>
    <t>Somatório das áreas (Largura x Comprimento) dos gradis comprometidos.</t>
  </si>
  <si>
    <t>5.2</t>
  </si>
  <si>
    <t xml:space="preserve">MANUTENÇÃO DOS PORTÕES DE CORRER COM SUBSTITUIÇÃO DAS BARRAS DANIFICADAS E ROLDANAS - VEÍCULO/PEDESTRES  </t>
  </si>
  <si>
    <t>Largura x Comprimento.</t>
  </si>
  <si>
    <t>5.3</t>
  </si>
  <si>
    <t xml:space="preserve">MANUTENÇÃO DOS PORTÕES DE ABRIR EM METALON E CHAPA, COM SUBSTITUIÇÃO DE DOBRADICAS, BARRAS DANIFICADAS E FECHADURA DE CILINDRO CROMADA. INCLUSIVE CHUMBAMENTO. </t>
  </si>
  <si>
    <t>Somatório das áreas (Largura x Comprimento) dos portões de abrir em metalon para entrada dos veículos que estão comprometidos.</t>
  </si>
  <si>
    <t>5.4</t>
  </si>
  <si>
    <t xml:space="preserve">MANUTENÇÃO DOS PORTÕES DE ABRIR EM METALON E CHAPA, COM SUBSTITUIÇÃO DE DOBRADICAS, BARRAS DANIFICADAS E FECHADURA DE CILINDRO CROMADA. INCLUSIVE CHUMBAMENTO. PORTÃO DE SAIDA NO FINAL DO CORREDOR, PORTÃO DEPÓSITO DE URNAS E ACESSO À CAIXA D'AGUA </t>
  </si>
  <si>
    <t>5.5</t>
  </si>
  <si>
    <t xml:space="preserve">JOGO DE FERRAGENS CROMADAS PARA PORTA DE VIDRO TEMPERADO, UMA FOLHA COMPOSTO DE DOBRADICAS SUPERIOR E INFERIOR, TRINCO, FECHADURA, CONTRA FECHADURA COM CAPUCHINHO SEM MOLA E PUXADOR. AF_01/2021. TROCAR FERRAGENS DAS PORTAS DE VIDRO TEMPERADO DA RECEPÇÃO </t>
  </si>
  <si>
    <t>5.6</t>
  </si>
  <si>
    <r>
      <rPr>
        <rFont val="Verdana"/>
        <color theme="1"/>
        <sz val="10.0"/>
      </rPr>
      <t xml:space="preserve">MOLA HIDRAULICA DE PISO PARA PORTA DE VIDRO TEMPERADO. AF_01/2021. </t>
    </r>
    <r>
      <rPr>
        <rFont val="Verdana"/>
        <color rgb="FF1155CC"/>
        <sz val="10.0"/>
        <u/>
      </rPr>
      <t>https://www.dormakaba.com/br-pt/solu%C3%A7%C3%B5es/produtos/ferragens-para-portas/molas-hidr%C3%A1ulicas/bts-84-282356</t>
    </r>
  </si>
  <si>
    <t>5.7</t>
  </si>
  <si>
    <t>PELÍCULA JATEADA APLICADA, NA PORTA DE ENTRADA E NA PORTA DO CORREDOR COM O NOME "TRE", (FAIXA DE SEGURANÇA)</t>
  </si>
  <si>
    <t>Somatório das áreas (Largura x Altura da faixa de segurança).</t>
  </si>
  <si>
    <t>5.8</t>
  </si>
  <si>
    <t xml:space="preserve">MANUTENÇÃO DE ESQUADRIAS EM ALUMÍNIO COM SUBSTITUIÇÃO DAS ROLDANAS E ACESSÓRIOS - JANELAS EM ALUMÍNIO E VIDRO </t>
  </si>
  <si>
    <t>Somatório das áreas (Largura x Altura).</t>
  </si>
  <si>
    <t>5.9</t>
  </si>
  <si>
    <t>FECHADURA DE EMBUTIR COM CILINDRO, EXTERNA, COMPLETA, ACABAMENTO PADRÃO MÉDIO, INCLUSO EXECUÇÃO DE FURO - FORNECIMENTO E INSTALAÇÃO. AF_12/2019</t>
  </si>
  <si>
    <t>5.10</t>
  </si>
  <si>
    <t>FECHADURA DE EMBUTIR PARA PORTA DE BANHEIRO, COMPLETA, ACABAMENTO PADRÃO MÉDIO, INCLUSO EXECUÇÃO DE FURO - FORNECIMENTO E INSTALAÇÃO. AF_12/2019</t>
  </si>
  <si>
    <t>5.11</t>
  </si>
  <si>
    <t>BATENTE PARA PORTA DE MADEIRA, FIXAÇÃO COM ARGAMASSA, PADRÃO MÉDIO - FORNECIMENTO E INSTALAÇÃO. AF_12/2019</t>
  </si>
  <si>
    <t>6</t>
  </si>
  <si>
    <t>INSTALAÇÕES</t>
  </si>
  <si>
    <t>6.1</t>
  </si>
  <si>
    <t>QUADRO DE MEDIÇÃO TRIFÁSICA (acima de 10 kva) COM CAIXA DE ACRÍLICO PRADRÃO COSERN</t>
  </si>
  <si>
    <t>6.2</t>
  </si>
  <si>
    <t>ELETRODUTO RÍGIDO SOLDÁVEL, PVC, DN 25 MM (3/4), APARENTE, INSTALADOEM PAREDE - FORNECIMENTO E INSTALAÇÃO. AF_11/2016_P</t>
  </si>
  <si>
    <t>6.3</t>
  </si>
  <si>
    <t>ELETRODUTO RÍGIDO SOLDÁVEL, PVC, DN 32 MM (1), APARENTE, INSTALADO EM PAREDE - FORNECIMENTO E INSTALAÇÃO. AF_11/2016_P</t>
  </si>
  <si>
    <t>6.4</t>
  </si>
  <si>
    <t>CABO DE COBRE FLEXÍVEL ISOLADO, 2,5 MM², ANTI-CHAMA 450/750 V, PARA CIRCUITOS TERMINAIS - FORNECIMENTO E INSTALAÇÃO. AF_12/2015</t>
  </si>
  <si>
    <t>6.5</t>
  </si>
  <si>
    <r>
      <rPr>
        <rFont val="Verdana"/>
        <color theme="1"/>
        <sz val="10.0"/>
      </rPr>
      <t xml:space="preserve">DISJUNTOR MONOPOLAR TIPO DIN, CORRENTE NOMINAL DE 10A - FORNECIMENTO E INSTALAÇÃO. AF_10/2020. </t>
    </r>
    <r>
      <rPr>
        <rFont val="Verdana"/>
        <color rgb="FF1155CC"/>
        <sz val="10.0"/>
        <u/>
      </rPr>
      <t>https://www.santil.com.br/produto/mini-disjuntor-unipolar-10a-curva-c-schneider-electric/392817/</t>
    </r>
  </si>
  <si>
    <t>6.6</t>
  </si>
  <si>
    <t>CAIXA DE PASSAGEM 20x20cm EM CHAPA DE AÇO GALVANIZADO - FORNECIMENTO E MONTAGEM PARA SER INSTALADA NO PISO DA CIRCULAÇÃO EM SUBSTITUIÇÃO Á CAIXAS EXISTENTES</t>
  </si>
  <si>
    <t>6.7</t>
  </si>
  <si>
    <r>
      <rPr>
        <rFont val="Verdana"/>
        <color theme="1"/>
        <sz val="10.0"/>
      </rPr>
      <t xml:space="preserve">RELE FOTOELETRICO P/ COMANDO DE ILUMINACAO EXTERNA 1000W - FORNECIMENTO E INSTALACAO. </t>
    </r>
    <r>
      <rPr>
        <rFont val="Verdana"/>
        <color rgb="FF1155CC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https://www.ferreiracosta.com/Produto/127948/rele-fotocelula-plastico-azul-220v-trifacil-azul-exatron?region_id=777777&amp;gclid=Cj0KCQjw--2aBhD5ARIsALiRlwB1ELJq4rBWoA2MCO2OWy01PsW0uYez8dCaojRJYb7bS0KXO7mGd7kaAgqdEALw_wcB</t>
    </r>
  </si>
  <si>
    <t>6.8</t>
  </si>
  <si>
    <r>
      <rPr>
        <rFont val="Verdana"/>
        <color theme="1"/>
        <sz val="10.0"/>
      </rPr>
      <t xml:space="preserve">MÓDULO DE TOMADA 2P + T, 10A-250V, PARA MOPOST, REF .: 149-123-BR, DA MOPA OU SIMILAR. SUBSTITUIÇÃO DAS TOMADAS EM CAIXAS DE TOMADAS NO PISO. </t>
    </r>
    <r>
      <rPr>
        <rFont val="Verdana"/>
        <color rgb="FF1155CC"/>
        <sz val="10.0"/>
        <u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</si>
  <si>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</si>
  <si>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Verdana"/>
        <color theme="1"/>
        <sz val="10.0"/>
      </rPr>
      <t xml:space="preserve">LUMINÁRIA DE EMERGÊNCIA, COM 30 LÂMPADAS LED DE 2 W, SEM REATOR - FORNECIMENTO E INSTALAÇÃO. AF_02/2020. </t>
    </r>
    <r>
      <rPr>
        <rFont val="Verdana"/>
        <color rgb="FF1155CC"/>
        <sz val="10.0"/>
        <u/>
      </rPr>
      <t>https://ourolux.com.br/produtos/luminarias/lum-emergenia-30-leds-sem-alca-1.html</t>
    </r>
  </si>
  <si>
    <t>6.10</t>
  </si>
  <si>
    <r>
      <rPr>
        <rFont val="Verdana"/>
        <color theme="1"/>
        <sz val="10.0"/>
      </rPr>
      <t xml:space="preserve">LUMINÁRIA DE LED PARA ILUMINAÇÃO EXTERNA, DE 50 W - FORNECIMENTO E INSTALAÇÃO. </t>
    </r>
    <r>
      <rPr>
        <rFont val="Verdana"/>
        <color rgb="FF1155CC"/>
        <sz val="10.0"/>
        <u/>
      </rPr>
      <t>https://ourolux.com.br/produtos/luminarias/projetor-led-slim-50w-biv-branco-6500k-10.html</t>
    </r>
  </si>
  <si>
    <t>6.11</t>
  </si>
  <si>
    <r>
      <rPr>
        <rFont val="Verdana"/>
        <color theme="1"/>
        <sz val="10.0"/>
      </rPr>
      <t xml:space="preserve">LUMINÁRIA DE LED Luminária Tubular Led 2x18w 120cm Sobrepor Slim Calha
 - FORNECIMENTO E INSTALAÇÃO. </t>
    </r>
    <r>
      <rPr>
        <rFont val="Verdana"/>
        <color rgb="FF1155CC"/>
        <sz val="10.0"/>
        <u/>
      </rPr>
      <t>https://ourolux.com.br/produtos/luminarias/luminaria-led-slim-120cm-36w-biv-6500k.html</t>
    </r>
  </si>
  <si>
    <t>6.12</t>
  </si>
  <si>
    <r>
      <rPr>
        <rFont val="Verdana"/>
        <color theme="1"/>
        <sz val="10.0"/>
      </rPr>
      <t xml:space="preserve">LUMINÁRIA TIPO PLAFON CIRCULAR, DE SOBREPOR, COM LED DE 12/13 W - FORNECIMENTO E INSTALAÇÃO. AF_03/2022. </t>
    </r>
    <r>
      <rPr>
        <rFont val="Verdana"/>
        <color rgb="FF1155CC"/>
        <sz val="10.0"/>
        <u/>
      </rPr>
      <t>https://ourolux.com.br/produtos/luminarias/plafon-led-sobrepor-12w-biv-4000k-red-cx.html</t>
    </r>
  </si>
  <si>
    <t>6.13</t>
  </si>
  <si>
    <r>
      <rPr>
        <rFont val="Verdana"/>
        <color theme="1"/>
        <sz val="10.0"/>
      </rPr>
      <t xml:space="preserve">LUMINÁRIA ARANDELA TIPO TARTARUGA, DE SOBREPOR, COM 1 LÂMPADA LED DE 6W, SEM REATOR - FORNECIMENTO E INSTALAÇÃO. AF_02/2020. </t>
    </r>
    <r>
      <rPr>
        <rFont val="Verdana"/>
        <color rgb="FF1155CC"/>
        <sz val="10.0"/>
        <u/>
      </rPr>
      <t>https://ourolux.com.br/produtos/luminarias/lum-tartaruga-led-8w-biv-6500-oval.html</t>
    </r>
  </si>
  <si>
    <t>6.14</t>
  </si>
  <si>
    <r>
      <rPr>
        <rFont val="Verdana"/>
        <color theme="1"/>
        <sz val="10.0"/>
      </rPr>
      <t xml:space="preserve">KIT CAVALETE PARA MEDIÇÃO DE ÁGUA - ENTRADA PRINCIPAL, EM PVC SOLDÁVELDN 25 (¾") FORNECIMENTO E INSTALAÇÃO </t>
    </r>
    <r>
      <rPr>
        <rFont val="Verdana"/>
        <b/>
        <color theme="1"/>
        <sz val="10.0"/>
      </rPr>
      <t xml:space="preserve">(INCLUSIVE CAIXA DE MEDIÇÃO). </t>
    </r>
    <r>
      <rPr>
        <rFont val="Verdana"/>
        <color theme="1"/>
        <sz val="10.0"/>
      </rPr>
      <t>AF_11/2016</t>
    </r>
  </si>
  <si>
    <t>6.15</t>
  </si>
  <si>
    <t>TUBO, PVC, SOLDÁVEL, DN 25MM, INSTALADO EM DRENO DE AR-CONDICIONADO - FORNECIMENTO E INSTALAÇÃO. AF_12/2014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</si>
  <si>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</si>
  <si>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</t>
  </si>
  <si>
    <t>6.17</t>
  </si>
  <si>
    <t>FORNECIMENTO E INSTALAÇÃO DE ADAPTADOR COM FLANGE PARA CAIXA D'ÁGUA 25 mm x 3/4"</t>
  </si>
  <si>
    <t>6.18</t>
  </si>
  <si>
    <t>DESINSTALAÇÃO de aparelho condicionador de ar tipo SPLIT HIGH WALL, todas as potências, conforme especificação.</t>
  </si>
  <si>
    <t>6.19</t>
  </si>
  <si>
    <t>INSTALAÇÃO de aparelho condicionador de ar tipo SPLIT HIGH WALL, de 12.000 a 30.000 BTUs, conforme especificação.</t>
  </si>
  <si>
    <t>6.20</t>
  </si>
  <si>
    <t>REGISTRO DE ESFERA, PVC, SOLDÁVEL, DN 32 MM, INSTALADO EM RESERVAÇÃODE ÁGUA DE EDIFICAÇÃO QUE POSSUA RESERVATÓRIO DE FIBRA/FIBROCIMENTOFORNECIMENTO E INSTALAÇÃO. AF_06/2016</t>
  </si>
  <si>
    <t>6.21</t>
  </si>
  <si>
    <r>
      <rPr>
        <rFont val="Verdana"/>
        <color theme="1"/>
        <sz val="10.0"/>
      </rPr>
      <t>BOMBA ANAUGER 700 - BOMBA CENTRÍFUGA, MONOFÁSICA, 0,5 CV OU 0,49 HP, HM 6 A 20 M, Q 1,2 A 8,3 M3/H - FORNECIMENTO E INSTALAÇÃO. AF_12/2020. (</t>
    </r>
    <r>
      <rPr>
        <rFont val="Verdana"/>
        <color rgb="FF1155CC"/>
        <sz val="10.0"/>
        <u/>
      </rPr>
      <t>https://anauger.com.br/bombas-vibratorias/anauger-700-5g/</t>
    </r>
    <r>
      <rPr>
        <rFont val="Verdana"/>
        <color theme="1"/>
        <sz val="10.0"/>
      </rPr>
      <t>)</t>
    </r>
  </si>
  <si>
    <t>6.22</t>
  </si>
  <si>
    <r>
      <rPr>
        <rFont val="Verdana"/>
        <color theme="1"/>
        <sz val="10.0"/>
      </rPr>
      <t xml:space="preserve">CAIXA ENTERRADA PARA COLETA DE ÁGUAS PLUVIAS, EM CONCRETO PRÉ-MOLDADO, DIMENSÕES INTERNAS: 0,3X0,3X0,3 M. AF_12/2020. </t>
    </r>
    <r>
      <rPr>
        <rFont val="Verdana"/>
        <b/>
        <color theme="1"/>
        <sz val="10.0"/>
      </rPr>
      <t xml:space="preserve">INCLUSIVE GRELHA METÁLICA </t>
    </r>
  </si>
  <si>
    <t>6.23</t>
  </si>
  <si>
    <t>TORNEIRA CROMADA TUBO MÓVEL, DE MESA, 1/2 OU 3/4, PARA PIA DE COZINHA, PADRÃO ALTO - FORNECIMENTO E INSTALAÇÃO. AF_01/2020</t>
  </si>
  <si>
    <t>6.24</t>
  </si>
  <si>
    <t>TORNEIRA CROMADA 1/2 OU 3/4 PARA TANQUE, PADRÃO MÉDIO - FORNECIMENTO E INSTALAÇÃO. AF_01/2020</t>
  </si>
  <si>
    <t>6.25</t>
  </si>
  <si>
    <t>TORNEIRA CROMADA DE MESA, 1/2 OU 3/4, PARA LAVATÓRIO, PADRÃO MÉDIO - FORNECIMENTO E INSTALAÇÃO. AF_01/2020</t>
  </si>
  <si>
    <t>6.26</t>
  </si>
  <si>
    <t>ESPELHO PLANO 4mm - FORNECIMENTO E INSTALAÇÃO</t>
  </si>
  <si>
    <t>7</t>
  </si>
  <si>
    <t>SINALIZAÇÃO</t>
  </si>
  <si>
    <t>7.1</t>
  </si>
  <si>
    <r>
      <rPr>
        <rFont val="Verdana"/>
        <color theme="1"/>
        <sz val="10.0"/>
      </rPr>
      <t xml:space="preserve">PLACA DE SINALIZAÇÃO, DIM: 60 x 80 cm, - "Estacionamento Reservado - Deficiente/Idosos", INCLUSIVE FIXAÇÃO COM PARAFUSOS E BUCHAS - FORNECIMENTO E INSTALAÇÃO. </t>
    </r>
    <r>
      <rPr>
        <rFont val="Verdana"/>
        <color rgb="FF1155CC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</si>
  <si>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7.2</t>
  </si>
  <si>
    <t>PLACA DE SINALIZAÇÃO DE SEGURANÇA CONTRA INCÊNDIO, FOTOLUMINESCENTE, RETANGULAR, *12 x 40* CM, EM PVC*2* mm ANTI-CHAMA (simbolos, cores e pictogramas conforme nbr 13434)</t>
  </si>
  <si>
    <t>7.3</t>
  </si>
  <si>
    <t>PLACA DE IDENTIFICAÇÃO DAS SALAS EM AÇO ESCOVADO, DOBRADO NAS EXTREMIDADES dim. 21 x 11cm, COM DIZERES ADESIVADOS - FORNECIMENTO E INSTALAÇÃO</t>
  </si>
  <si>
    <t xml:space="preserve">VERIFICAR IN LOCO </t>
  </si>
  <si>
    <t>8</t>
  </si>
  <si>
    <t>PINTURA</t>
  </si>
  <si>
    <t>8.1</t>
  </si>
  <si>
    <t xml:space="preserve">APLICAÇÃO MANUAL DE PINTURA COM TINTA LÁTEX ACRÍLICA EM PAREDES, DUAS DEMÃOS. AF_06/2014. PINTURA EXTERNA DAS FACHADAS </t>
  </si>
  <si>
    <t>Somatório das áreas das 4 fachadas e da área interna dos platibandas.</t>
  </si>
  <si>
    <t>8.2</t>
  </si>
  <si>
    <t xml:space="preserve">APLICAÇÃO MANUAL DE PINTURA COM TINTA LÁTEX ACRÍLICA EM TETO, DUAS DEMÃOS. AF_06/2014, LAJES DO CONTORNO DA EDIFICAÇÃO </t>
  </si>
  <si>
    <t>8.3</t>
  </si>
  <si>
    <t>APLICAÇÃO E LIXAMENTO DE MASSA LÁTEX EM TETO, DUAS DEMÃOS. AF_06/2014</t>
  </si>
  <si>
    <t>8.4</t>
  </si>
  <si>
    <t>APLICAÇÃO E LIXAMENTO DE MASSA LÁTEX EM PAREDES, DUAS DEMÃOS. AF_06/2014</t>
  </si>
  <si>
    <t>8.5</t>
  </si>
  <si>
    <t>APLICAÇÃO DE FUNDO SELADOR ACRÍLICO EM PAREDES, UMA DEMÃO. AF_06/2014</t>
  </si>
  <si>
    <t xml:space="preserve">Eventual reparo </t>
  </si>
  <si>
    <t>8.6</t>
  </si>
  <si>
    <t xml:space="preserve">APLICAÇÃO MANUAL DE PINTURA COM TINTA TEXTURIZADA ACRÍLICA EM PAREDES EXTERNAS DE CASAS, UMA COR. AF_06/2014. PINTURA SOBRE REBOCO NOVO </t>
  </si>
  <si>
    <t>8.7</t>
  </si>
  <si>
    <t>LIXAMENTO DE MADEIRA PARA APLICAÇÃO DE FUNDO OU PINTURA. AF_01/2021</t>
  </si>
  <si>
    <t>(Somatório das áreas das portas de madeira)*3</t>
  </si>
  <si>
    <t>8.8</t>
  </si>
  <si>
    <t>PINTURA VERNIZ (INCOLOR) POLIURETÂNICO (RESINA ALQUÍDICA MODIFICADA) EM MADEIRA, 1 DEMÃO. AF_01/2021.  A SER APLICADO NAS PORTAS E CAIXAS DE PORTAS</t>
  </si>
  <si>
    <t>8.9</t>
  </si>
  <si>
    <t>LIXAMENTO MANUAL EM SUPERFÍCIES METÁLICAS EM OBRA. AF_01/2020 - GRADES DE JANELAS, GRADES FRONTAIS, PORTAS, CORRIMÃO</t>
  </si>
  <si>
    <t>8.10</t>
  </si>
  <si>
    <t>PINTURA COM TINTA ALQUÍDICA DE FUNDO (TIPO ZARCÃO) PULVERIZADA SOBRE SUPERFÍCIES METÁLICAS (EXCETO PERFIL) EXECUTADO EM OBRA (POR DEMÃO). AF_01/2020. GRADES E PORTAS METÁLICAS</t>
  </si>
  <si>
    <t>chapas</t>
  </si>
  <si>
    <t>8.11</t>
  </si>
  <si>
    <t>PINTURA COM TINTA ALQUÍDICA DE FUNDO E ACABAMENTO (ESMALTE SINTÉTICO PRETO BRILHANTE) APLICADA A ROLO OU PINCEL SOBRE SUPERFÍCIES METÁLICAS (EXCETOPERFIL) EXECUTADO EM OBRA (POR DEMÃO). AF_01/2020. GRADES E PORTAS METÁLICAS</t>
  </si>
  <si>
    <t>8.12</t>
  </si>
  <si>
    <t>APLICAÇÃO MANUAL DE TINTA LÁTEX ACRÍLICA EM PANOS SEM PRESENÇA DE VÃOS, DUAS DEMÃOS. AF_11/2016. MUROS DE CONTORNO</t>
  </si>
  <si>
    <t>8.13</t>
  </si>
  <si>
    <r>
      <rPr>
        <rFont val="Verdana"/>
        <b val="0"/>
        <color rgb="FF000000"/>
        <sz val="9.0"/>
      </rPr>
      <t>LIMPEZA DE SUPERFÍCIE COM JATO DE ALTA PRESSÃO. AF_04/2019. (</t>
    </r>
    <r>
      <rPr>
        <rFont val="Verdana"/>
        <b val="0"/>
        <i/>
        <color rgb="FF000000"/>
        <sz val="9.0"/>
      </rPr>
      <t>LIMPEZA E RETIRADA DE LODO DAS CALÇADAS</t>
    </r>
    <r>
      <rPr>
        <rFont val="Verdana"/>
        <b val="0"/>
        <color rgb="FF000000"/>
        <sz val="9.0"/>
      </rPr>
      <t>)</t>
    </r>
  </si>
  <si>
    <t>8.14</t>
  </si>
  <si>
    <t xml:space="preserve">PINTURA DE PISO CIMENTADO COM SOLUÇÃO DE CIMENTO E ÁGUA PARA REVITALIZAÇÃO DO PISO - CALÇADA LATERAL, RAMPA DE ACESSO AO PORTÃO DO FUNDO E CALÇADA FRONTAL INTERNA  </t>
  </si>
  <si>
    <t>8.15</t>
  </si>
  <si>
    <t>PINTURA DE PISO COM TINTA ACRÍLICA, APLICAÇÃO MANUAL, 2 DEMÃOS, INCLUSO FUNDO PREPARADOR. AF_05/2021. VAGA DE ESTACIONAMENTO CADEIRANTE</t>
  </si>
  <si>
    <t>8.16</t>
  </si>
  <si>
    <t xml:space="preserve">PINTURA DE SÍMBOLOS E TEXTOS COM TINTA ACRÍLICA, DEMARCAÇÃO COM FITA ADESIVA E APLICAÇÃO COM ROLO. AF_05/2021 - VAGAS DE ESTACIONAMENTO PARA IDOSOS, CADEIRANTE E GRÁVIDAS </t>
  </si>
  <si>
    <t>9</t>
  </si>
  <si>
    <t>DIVERSOS</t>
  </si>
  <si>
    <t>9.1</t>
  </si>
  <si>
    <t>LIMPEZA DE PISO CERÂMICO OU PORCELANATO COM PANO ÚMIDO. AF_04/2019 LIMPEZA INTERNA APÓS OS SERVIÇOS DE PINTURA</t>
  </si>
  <si>
    <t>9.2</t>
  </si>
  <si>
    <t>LIMPEZA DE CONTRAPISO COM VASSOURA A SECO. AF_04/2019. LIMPEZA DE PARALELEPIPEDO E CIMENTADO</t>
  </si>
  <si>
    <t>9.3</t>
  </si>
  <si>
    <t>LIMPEZA DE CAIXA D'ÁGUA COM 2.000L E CISTERNA COM 5000 LITROS</t>
  </si>
  <si>
    <t>TRIBUNAL REGIONAL ELEITORAL DO RIO GRANDE DO NORTE</t>
  </si>
  <si>
    <t>SEÇÃO DE ENGENHARIA</t>
  </si>
  <si>
    <t>PLANILHA ORÇAMENTÁRIA</t>
  </si>
  <si>
    <r>
      <rPr>
        <rFont val="Roboto"/>
        <b/>
        <color rgb="FF000000"/>
        <sz val="10.0"/>
      </rPr>
      <t xml:space="preserve">OBRA: REFORMA/MANUTENÇÃO DO FÓRUM ELEITORAL DE </t>
    </r>
    <r>
      <rPr>
        <rFont val="Roboto"/>
        <b/>
        <color rgb="FF0000FF"/>
        <sz val="10.0"/>
      </rPr>
      <t>SÃO TOMÉ</t>
    </r>
  </si>
  <si>
    <t>DATA REFERÊNCIA TÉCNICA SINAPI: JANEIRO/2025</t>
  </si>
  <si>
    <t>CÓDIGOS: 
SINAPI/ORSE/ SEINFRA-CE</t>
  </si>
  <si>
    <t>CUSTO UNITÁRIO</t>
  </si>
  <si>
    <t>BDI</t>
  </si>
  <si>
    <t>PREÇO UNITÁRIO</t>
  </si>
  <si>
    <t>PREÇO SERVIÇO</t>
  </si>
  <si>
    <t>%</t>
  </si>
  <si>
    <t>ANOTAÇÃO DE RESPONSABILIDADE TÉCNICA - ART/CREA-RN.</t>
  </si>
  <si>
    <t>ND</t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</si>
  <si>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</t>
    </r>
    <r>
      <rPr>
        <rFont val="Roboto"/>
        <b/>
        <color rgb="FF000000"/>
        <sz val="10.0"/>
      </rPr>
      <t xml:space="preserve"> E GRADES/PORTÕES ANTIGOS.</t>
    </r>
  </si>
  <si>
    <t>00026/ORSE</t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</si>
  <si>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</si>
  <si>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t>TRANSPORTE COM CAMINHÃO BASCULANTE DE 6 M³, EM VIA URBANA PAVIMENTADA, DMT ATÉ 30 KM (UNIDADE: M3XKM). AF_07/2020</t>
  </si>
  <si>
    <r>
      <rPr>
        <rFont val="Roboto"/>
        <color rgb="FF000000"/>
        <sz val="10.0"/>
      </rPr>
      <t xml:space="preserve">LONA PLÁSTICA PRETA
</t>
    </r>
    <r>
      <rPr>
        <rFont val="Roboto"/>
        <b/>
        <color rgb="FF000000"/>
        <sz val="10.0"/>
      </rPr>
      <t>PROTEÇÃO COM LONA PARA PISO</t>
    </r>
  </si>
  <si>
    <t>03642/ORSE</t>
  </si>
  <si>
    <t>COBERTURA E ALVENARIA</t>
  </si>
  <si>
    <r>
      <rPr>
        <rFont val="Roboto"/>
        <color rgb="FF000000"/>
        <sz val="10.0"/>
      </rPr>
      <t xml:space="preserve">DEMOLIÇÃO DE ALVENARIA DE BLOCO FURADO, DE FORMA MANUAL, SEM REAPROVEITAMENTO. AF_09/2023
</t>
    </r>
    <r>
      <rPr>
        <rFont val="Roboto"/>
        <b/>
        <color rgb="FF000000"/>
        <sz val="10.0"/>
      </rPr>
      <t>DEMOLIÇÃO DE PAREDE EXISTENTE NO BANHEIRO</t>
    </r>
  </si>
  <si>
    <r>
      <rPr>
        <rFont val="Roboto"/>
        <color rgb="FF000000"/>
        <sz val="10.0"/>
      </rPr>
      <t xml:space="preserve">CHAPISCO APLICADO EM ALVENARIAS E ESTRUTURAS DE CONCRETO INTERNAS, COM COLHER DE PEDREIRO.  ARGAMASSA TRAÇO 1:3 COM PREPARO MANUAL. AF_10/2022
</t>
    </r>
    <r>
      <rPr>
        <rFont val="Roboto"/>
        <b/>
        <color rgb="FF000000"/>
        <sz val="10.0"/>
      </rPr>
      <t>CHAPISCO PARA BANHEIRO</t>
    </r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</si>
  <si>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</si>
  <si>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r>
      <rPr>
        <rFont val="Roboto"/>
        <color rgb="FF000000"/>
        <sz val="10.0"/>
      </rPr>
      <t xml:space="preserve">VERGA MOLDADA IN LOCO EM CONCRETO, ESPESSURA DE *15* CM. AF_03/2024
</t>
    </r>
    <r>
      <rPr>
        <rFont val="Roboto"/>
        <b/>
        <color rgb="FF000000"/>
        <sz val="10.0"/>
      </rPr>
      <t>VERGA EM CONCRETO PARA PORTA</t>
    </r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</si>
  <si>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</si>
  <si>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t>04865/ORSE</t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</si>
  <si>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 xml:space="preserve">APLICAÇÃO NA COBERTURA NAS EMENDAS DAS CALHAS E NO ENCONTRO COM AS PAREDES </t>
    </r>
  </si>
  <si>
    <r>
      <rPr>
        <rFont val="Roboto"/>
        <color rgb="FF000000"/>
        <sz val="10.0"/>
      </rPr>
      <t xml:space="preserve">TELHAMENTO COM TELHA ONDULADA DE FIBROCIMENTO E = 6 MM, COM RECOBRIMENTO LATERAL DE 1/4 DE ONDA PARA TELHADO COM INCLINAÇÃO MAIOR QUE 10°, COM ATÉ 2 ÁGUAS, INCLUSO IÇAMENTO. AF_07/2019
</t>
    </r>
    <r>
      <rPr>
        <rFont val="Roboto"/>
        <b/>
        <color rgb="FF000000"/>
        <sz val="10.0"/>
      </rPr>
      <t>TROCA DE TELHA APÓS DESINSTALAÇÃO DO AR CONDICIONADO E OUTRAS QUE ESTIVEREM QUEBRADAS</t>
    </r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</si>
  <si>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RASGOS NA ALVENARIA DO PRÉDIO PARA INSTALAÇÕES ELÉTRICAS E DE AR-CONDICIONADO</t>
    </r>
  </si>
  <si>
    <t>02481/ORSE</t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</si>
  <si>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</si>
  <si>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t>02483/ORSE</t>
  </si>
  <si>
    <r>
      <rPr>
        <rFont val="Roboto"/>
        <color rgb="FF000000"/>
        <sz val="10.0"/>
      </rPr>
      <t xml:space="preserve">EMBOÇO OU MASSA ÚNICA EM ARGAMASSA TRAÇO 1:2:8, PREPARO MECÂNICO COM BETONEIRA 400 L, APLICADA MANUALMENTE EM PANOS CEGOS DE FACHADA (SEM PRESENÇA DE VÃOS), ESPESSURA DE 25 MM. AF_08/2022.
</t>
    </r>
    <r>
      <rPr>
        <rFont val="Roboto"/>
        <b/>
        <color rgb="FF000000"/>
        <sz val="10.0"/>
      </rPr>
      <t>EMBOÇO PARA O BANHEIRO</t>
    </r>
  </si>
  <si>
    <r>
      <rPr>
        <rFont val="Roboto"/>
        <color rgb="FF000000"/>
        <sz val="10.0"/>
      </rPr>
      <t xml:space="preserve">REVESTIMENTO CERÂMICO PARA PAREDE, 10 X 10 CM, ELIZABETH, LINHA CRISTAL BEGE, APLICADO COM ARGAMASSA INDUSTRIALIZADA AC-II, REJUNTE EPOXI, EXCLUSIVE REGULARIZAÇÃO DE BASE OU EMBOÇO - REV 02	
</t>
    </r>
    <r>
      <rPr>
        <rFont val="Roboto"/>
        <b/>
        <color rgb="FF000000"/>
        <sz val="10.0"/>
      </rPr>
      <t>REVESTIMENTO CERAMICO PARA O BANHEIRO</t>
    </r>
  </si>
  <si>
    <t>11180/ORSE</t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</si>
  <si>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DEMOLIÇÃO PARA CONSTRUÇÃO DA RAMPA DA ENTRADA PRINICPAL</t>
    </r>
  </si>
  <si>
    <r>
      <rPr>
        <rFont val="Roboto"/>
        <color rgb="FF000000"/>
        <sz val="10.0"/>
      </rPr>
      <t xml:space="preserve">PISO CIMENTADO, TRAÇO 1:3 (CIMENTO E AREIA), ACABAMENTO RÚSTICO, ESPESSURA 5,0 CM, PREPARO MECÂNICO DA ARGAMASSA, INCLUSO JUNTA DE DILATAÇÃO COM BASE BETUMINOSA.
</t>
    </r>
    <r>
      <rPr>
        <rFont val="Roboto"/>
        <b/>
        <color rgb="FF000000"/>
        <sz val="10.0"/>
      </rPr>
      <t>REPAROS NA CALÇADA</t>
    </r>
  </si>
  <si>
    <r>
      <rPr>
        <rFont val="Roboto"/>
        <color rgb="FF000000"/>
        <sz val="10.0"/>
      </rPr>
      <t xml:space="preserve">PISO TÁTIL DIRECIONAL E/OU ALERTA, DE CONCRETO, COLORIDO, P/DEFICIENTES VISUAIS, DIMENSÕES 25X25CM, APLICADO COM ARGAMASSA INDUSTRIALIZADA AC-II, REJUNTADO, EXCLUSIVE REGULARIZAÇÃO DE BASE
</t>
    </r>
    <r>
      <rPr>
        <rFont val="Roboto"/>
        <b/>
        <color rgb="FF000000"/>
        <sz val="10.0"/>
      </rPr>
      <t>PISO TÁTIL DA ÁREA EXTERNA</t>
    </r>
  </si>
  <si>
    <t>07324/ORSE</t>
  </si>
  <si>
    <r>
      <rPr>
        <rFont val="Roboto"/>
        <color rgb="FF000000"/>
        <sz val="10.0"/>
      </rPr>
      <t xml:space="preserve">PISO TÁTIL DIRECIONAL E/OU ALERTA, DE CONCRETO, COLORIDO, P/DEFICIENTES VISUAIS, DIMENSÕES 25X25CM, APLICADO COM ARGAMASSA INDUSTRIALIZADA AC-II, REJUNTADO, EXCLUSIVE REGULARIZAÇÃO DE BASE
</t>
    </r>
    <r>
      <rPr>
        <rFont val="Roboto"/>
        <b/>
        <color rgb="FF000000"/>
        <sz val="10.0"/>
      </rPr>
      <t>PISO TÁTIL DA ÁREA EXTERNA</t>
    </r>
  </si>
  <si>
    <r>
      <rPr>
        <rFont val="Roboto"/>
        <color rgb="FF000000"/>
        <sz val="10.0"/>
      </rPr>
      <t xml:space="preserve">REFORMA DAS GRADES EM METALON COM SUBSTITUIÇÃO DAS BARRAS DANIFICADAS.
</t>
    </r>
    <r>
      <rPr>
        <rFont val="Roboto"/>
        <b/>
        <color rgb="FF000000"/>
        <sz val="10.0"/>
      </rPr>
      <t>GRADE DE PORTAS E JANELAS</t>
    </r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</si>
  <si>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PORTA DA ENTRADA</t>
    </r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</si>
  <si>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</si>
  <si>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</si>
  <si>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t>3149/ORSE</t>
  </si>
  <si>
    <r>
      <rPr>
        <rFont val="Roboto"/>
        <color rgb="FF000000"/>
        <sz val="10.0"/>
      </rPr>
      <t xml:space="preserve">REVISÃO DE ESQUADRIA DE MADEIRA
</t>
    </r>
    <r>
      <rPr>
        <rFont val="Roboto"/>
        <b/>
        <color rgb="FF000000"/>
        <sz val="10.0"/>
      </rPr>
      <t>MANUTENÇÃO DE ESQUADRIAS DE MADEIRA</t>
    </r>
  </si>
  <si>
    <t>01797/ORSE</t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</si>
  <si>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PARA A PORTA DO BANHEIRO</t>
    </r>
  </si>
  <si>
    <r>
      <rPr>
        <rFont val="Roboto"/>
        <color rgb="FF000000"/>
        <sz val="10.0"/>
      </rPr>
      <t xml:space="preserve">REMOÇÃO DE PORTAS, DE FORMA MANUAL, SEM REAPROVEITAMENTO. AF_09/2023
</t>
    </r>
    <r>
      <rPr>
        <rFont val="Roboto"/>
        <b/>
        <color rgb="FF000000"/>
        <sz val="10.0"/>
      </rPr>
      <t>REMOÇÃO DA PORTA (INFESTAÇÃO DE CUPIM)</t>
    </r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</si>
  <si>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PARA A PORTA DO BANHEIRO</t>
    </r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</si>
  <si>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DE PORTA (INFESTAÇÃO DE CUPIM).</t>
    </r>
  </si>
  <si>
    <r>
      <rPr>
        <rFont val="Roboto"/>
        <color rgb="FF000000"/>
        <sz val="10.0"/>
      </rPr>
      <t xml:space="preserve">CORRIMÃO CENTRAL EM TUBO FERRO GALVANIZADO, SUPERIOR ALT=1,10M, BARRAS INTERMEDIÁRIAS ALT=0,92M E 0,70M DE CADA LADO, DIAM= 1.1/2" INCLUSIVE AS VERTICAIS DE APOIO.
</t>
    </r>
    <r>
      <rPr>
        <rFont val="Roboto"/>
        <b/>
        <color rgb="FF000000"/>
        <sz val="10.0"/>
      </rPr>
      <t>CORRIMÃO EM TUBO DE FERRO,  PINTADO  NA COR PRETA, CONFORME PADRÃO EXISTENTE</t>
    </r>
  </si>
  <si>
    <t xml:space="preserve">m </t>
  </si>
  <si>
    <t>11935/ORSE</t>
  </si>
  <si>
    <t>CANALETA PLÁSTICA 25MM X 25MM, SCHNEIDER OU SIMILAR</t>
  </si>
  <si>
    <t>03811/ORSE</t>
  </si>
  <si>
    <t>CABO DE COBRE FLEXÍVEL ISOLADO, 2,5 MM², ANTI-CHAMA 450/750 V, PARA CIRCUITOS TERMINAIS - FORNECIMENTO E INSTALAÇÃO. AF_03/2023.</t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</si>
  <si>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</si>
  <si>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</si>
  <si>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r>
      <rPr>
        <rFont val="Roboto"/>
        <color rgb="FF000000"/>
        <sz val="10.0"/>
      </rPr>
      <t xml:space="preserve">SUPORTE PARAFUSADO COM PLACA DE ENCAIXE 4" X 2" PARA PONTO ELÉTRICO - FORNECIMENTO E INSTALAÇÃO. AF_03/2023
</t>
    </r>
    <r>
      <rPr>
        <rFont val="Roboto"/>
        <b/>
        <color rgb="FF000000"/>
        <sz val="10.0"/>
      </rPr>
      <t xml:space="preserve">SUBSTITUIÇÃO DOS ESPELHOS DE TOMADAS E INTERRUPTORES EXISTENTE PARA O PADRÃO ABNT (ESPELHO/PLACA DE TOMADAS E INTERRUPTORES E SUPORTE DE FIXAÇÃO PARA ESPELHO /PLACA 4X2)
</t>
    </r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</si>
  <si>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</si>
  <si>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</si>
  <si>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r>
      <rPr>
        <rFont val="Roboto"/>
        <color rgb="FF000000"/>
        <sz val="10.0"/>
      </rPr>
      <t xml:space="preserve">LUMINÁRIA TIPO PLAFON CIRCULAR, DE SOBREPOR, COM LED DE 12/13 W - FORNECIMENTO E INSTALAÇÃO. AF_03/2022.
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</si>
  <si>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>REFERÊNCIA DE PRODUTO</t>
    </r>
    <r>
      <rPr>
        <rFont val="Roboto"/>
        <color rgb="FF000000"/>
        <sz val="10.0"/>
      </rPr>
      <t xml:space="preserve">: </t>
    </r>
    <r>
      <rPr>
        <rFont val="Roboto"/>
        <color rgb="FF000000"/>
        <sz val="10.0"/>
        <u/>
      </rPr>
      <t>https://ourolux.com.br/produtos/luminarias/luminaria-slim/luminaria-superled-slim-120cm-36w-biv-6500k.html</t>
    </r>
    <r>
      <rPr>
        <rFont val="Roboto"/>
        <color rgb="FF000000"/>
        <sz val="10.0"/>
      </rPr>
      <t xml:space="preserve"> 
</t>
    </r>
  </si>
  <si>
    <t>TUBO, PVC, SOLDÁVEL, DN 25MM, INSTALADO EM DRENO DE AR-CONDICIONADO - FORNECIMENTO E INSTALAÇÃO. AF_12/2014.</t>
  </si>
  <si>
    <t>TORNEIRA CROMADA TUBO MÓVEL, DE MESA, 1/2 OU 3/4, PARA PIA DE COZINHA, PADRÃO ALTO - FORNECIMENTO E INSTALAÇÃO. AF_01/2020.</t>
  </si>
  <si>
    <t>TORNEIRA CROMADA 1/2 OU 3/4 PARA TANQUE, PADRÃO MÉDIO - FORNECIMENTO E INSTALAÇÃO. AF_01/2020.</t>
  </si>
  <si>
    <t>TORNEIRA CROMADA DE MESA PARA LAVATORIO, TIPO MONOCOMANDO.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</si>
  <si>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</si>
  <si>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SIFÃO DO TIPO FLEXÍVEL EM PVC 1  X 1.1/2  - FORNECIMENTO E INSTALAÇÃO. AF_01/2020</t>
  </si>
  <si>
    <t>BARRA DE APOIO RETA, EM ACO INOX POLIDO, COMPRIMENTO 80 CM,  FIXADA NA PAREDE - FORNECIMENTO E INSTALAÇÃO. AF_01/2020</t>
  </si>
  <si>
    <t>BARRA DE APOIO, PARA LAVATÓRIO,FIXA, CONSTITUIDA DE DUAS BARRAS LATERAIS EM "U", EM AÇO INOX, D=1 1/4", JACKWAL OU SIMILAR</t>
  </si>
  <si>
    <t>cj</t>
  </si>
  <si>
    <t>12128/ORSE</t>
  </si>
  <si>
    <r>
      <rPr>
        <rFont val="Roboto"/>
        <color rgb="FF000000"/>
        <sz val="10.0"/>
      </rPr>
      <t xml:space="preserve">LETREIRO EM BAIXO RELEVO DE 25X25X2CM
</t>
    </r>
    <r>
      <rPr>
        <rFont val="Roboto"/>
        <b/>
        <color rgb="FF000000"/>
        <sz val="10.0"/>
      </rPr>
      <t xml:space="preserve">LETREIRO DE FACHADA COM O NOME "PODER JUDICIÁRIO FEDERAL FÓRUM ELEITORAL SÃO TOMÉ"
</t>
    </r>
  </si>
  <si>
    <t>12507/ORSE</t>
  </si>
  <si>
    <t>PLACA DE SINALIZAÇÃO DE SEGURANCA CONTRA INCÊNDIO, FOTOLUMINESCENTE, RETANGULAR, *12 X 40* CM, EM PVC *2* MM ANTI-CHAMAS (SIMBOLOS, CORES E PICTOGRAMAS CONFORME NBR 16820).</t>
  </si>
  <si>
    <t>I37558</t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</si>
  <si>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</si>
  <si>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</si>
  <si>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TODOS OS TETOS E TODAS AS PAREDES INTERNAS</t>
    </r>
  </si>
  <si>
    <r>
      <rPr>
        <rFont val="Roboto"/>
        <color rgb="FF000000"/>
        <sz val="10.0"/>
      </rPr>
      <t xml:space="preserve">PINTURA LÁTEX ACRÍLICA PREMIUM, APLICAÇÃO MANUAL EM PAREDES, DUAS DEMÃOS. AF_04/2023. 
</t>
    </r>
    <r>
      <rPr>
        <rFont val="Roboto"/>
        <b/>
        <color rgb="FF000000"/>
        <sz val="10.0"/>
      </rPr>
      <t>PINTURA  DE TODAS AS PAREDES EXTERNAS.</t>
    </r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</si>
  <si>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PORTAS,CAIXAS DE PORTA DE MADEIRA E JANELAS</t>
    </r>
  </si>
  <si>
    <t>PINTURA FUNDO NIVELADOR ALQUÍDICO BRANCO EM MADEIRA. AF_01/2021</t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</si>
  <si>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GRADES FRONTAIS, PORTAS METÁLICAS, CORRIMÃO E ESCADA.</t>
    </r>
  </si>
  <si>
    <r>
      <rPr>
        <rFont val="Roboto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PORTAS E JANELAS. DUAS DEMÃOS.</t>
    </r>
  </si>
  <si>
    <r>
      <rPr>
        <rFont val="Roboto"/>
        <color rgb="FF000000"/>
        <sz val="10.0"/>
      </rPr>
      <t xml:space="preserve">PINTURA DE PISO CIMENTADO COM SOLUÇÃO DE CIMENTO E ÁGUA PARA REFORMA/MANUTENÇÃO DO PISO.
</t>
    </r>
    <r>
      <rPr>
        <rFont val="Roboto"/>
        <b/>
        <color rgb="FF000000"/>
        <sz val="10.0"/>
      </rPr>
      <t>TODAS AS ÁREAS PROVIDAS DE PISO CIMENTÍCIO.</t>
    </r>
  </si>
  <si>
    <r>
      <rPr>
        <rFont val="Roboto"/>
        <color rgb="FF000000"/>
        <sz val="10.0"/>
      </rPr>
      <t xml:space="preserve">LIMPEZA DE PISO  COM PANO ÚMIDO. AF_04/2019
</t>
    </r>
    <r>
      <rPr>
        <rFont val="Roboto"/>
        <b/>
        <color rgb="FF000000"/>
        <sz val="10.0"/>
      </rPr>
      <t>LIMPEZA INTERNA DO PISO APÓS OS SERVIÇOS DE PINTURA.</t>
    </r>
  </si>
  <si>
    <t>COTAÇÃO</t>
  </si>
  <si>
    <t>TOTAL</t>
  </si>
  <si>
    <t>(R$)</t>
  </si>
  <si>
    <t>IMPORTA O PRESENTE ORÇAMENTO EM R$</t>
  </si>
  <si>
    <t>(setenta e sete mil, oitocentos e cinquenta e sete reais e cinquenta e sete centavos).</t>
  </si>
  <si>
    <t>José Haroldo Machado Júnior</t>
  </si>
  <si>
    <t xml:space="preserve">Analista Judiciário - Engenheiro </t>
  </si>
  <si>
    <t>CREA 190.067.756-3</t>
  </si>
  <si>
    <t>SENGE/COADI/SAOF</t>
  </si>
  <si>
    <r>
      <rPr>
        <rFont val="Roboto"/>
        <b/>
        <color rgb="FF000000"/>
        <sz val="10.0"/>
      </rPr>
      <t xml:space="preserve">OBRA: REFORMA/MANUTENÇÃO DO FÓRUM ELEITORAL DE </t>
    </r>
    <r>
      <rPr>
        <rFont val="Roboto"/>
        <b/>
        <color rgb="FF0000FF"/>
        <sz val="10.0"/>
      </rPr>
      <t>SÃO TOMÉ</t>
    </r>
  </si>
  <si>
    <t>% ORÇAMENTO</t>
  </si>
  <si>
    <t>% ACUMULADA</t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</si>
  <si>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TODOS OS TETOS E TODAS AS PAREDES INTERNAS</t>
    </r>
  </si>
  <si>
    <r>
      <rPr>
        <rFont val="Roboto"/>
        <color rgb="FF000000"/>
        <sz val="10.0"/>
      </rPr>
      <t xml:space="preserve">LETREIRO EM BAIXO RELEVO DE 25X25X2CM
</t>
    </r>
    <r>
      <rPr>
        <rFont val="Roboto"/>
        <b/>
        <color rgb="FF000000"/>
        <sz val="10.0"/>
      </rPr>
      <t xml:space="preserve">LETREIRO DE FACHADA COM O NOME "PODER JUDICIÁRIO FEDERAL FÓRUM ELEITORAL SÃO TOMÉ"
</t>
    </r>
  </si>
  <si>
    <r>
      <rPr>
        <rFont val="Roboto"/>
        <color rgb="FF000000"/>
        <sz val="10.0"/>
      </rPr>
      <t xml:space="preserve">PINTURA LÁTEX ACRÍLICA PREMIUM, APLICAÇÃO MANUAL EM PAREDES, DUAS DEMÃOS. AF_04/2023. 
</t>
    </r>
    <r>
      <rPr>
        <rFont val="Roboto"/>
        <b/>
        <color rgb="FF000000"/>
        <sz val="10.0"/>
      </rPr>
      <t>PINTURA  DE TODAS AS PAREDES EXTERNAS.</t>
    </r>
  </si>
  <si>
    <r>
      <rPr>
        <rFont val="Roboto"/>
        <color rgb="FF000000"/>
        <sz val="10.0"/>
      </rPr>
      <t xml:space="preserve">CORRIMÃO CENTRAL EM TUBO FERRO GALVANIZADO, SUPERIOR ALT=1,10M, BARRAS INTERMEDIÁRIAS ALT=0,92M E 0,70M DE CADA LADO, DIAM= 1.1/2" INCLUSIVE AS VERTICAIS DE APOIO.
</t>
    </r>
    <r>
      <rPr>
        <rFont val="Roboto"/>
        <b/>
        <color rgb="FF000000"/>
        <sz val="10.0"/>
      </rPr>
      <t>CORRIMÃO EM TUBO DE FERRO,  PINTADO  NA COR PRETA, CONFORME PADRÃO EXISTENTE</t>
    </r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</si>
  <si>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</si>
  <si>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r>
      <rPr>
        <rFont val="Roboto"/>
        <color rgb="FF000000"/>
        <sz val="10.0"/>
      </rPr>
      <t xml:space="preserve">REVISÃO DE ESQUADRIA DE MADEIRA
</t>
    </r>
    <r>
      <rPr>
        <rFont val="Roboto"/>
        <b/>
        <color rgb="FF000000"/>
        <sz val="10.0"/>
      </rPr>
      <t>MANUTENÇÃO DE ESQUADRIAS DE MADEIRA</t>
    </r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</si>
  <si>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</si>
  <si>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Roboto"/>
        <color rgb="FF000000"/>
        <sz val="10.0"/>
      </rPr>
      <t xml:space="preserve">PISO TÁTIL DIRECIONAL E/OU ALERTA, DE CONCRETO, COLORIDO, P/DEFICIENTES VISUAIS, DIMENSÕES 25X25CM, APLICADO COM ARGAMASSA INDUSTRIALIZADA AC-II, REJUNTADO, EXCLUSIVE REGULARIZAÇÃO DE BASE
</t>
    </r>
    <r>
      <rPr>
        <rFont val="Roboto"/>
        <b/>
        <color rgb="FF000000"/>
        <sz val="10.0"/>
      </rPr>
      <t>PISO TÁTIL DA ÁREA EXTERNA</t>
    </r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</si>
  <si>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>REFERÊNCIA DE PRODUTO</t>
    </r>
    <r>
      <rPr>
        <rFont val="Roboto"/>
        <color rgb="FF000000"/>
        <sz val="10.0"/>
      </rPr>
      <t xml:space="preserve">: </t>
    </r>
    <r>
      <rPr>
        <rFont val="Roboto"/>
        <color rgb="FF000000"/>
        <sz val="10.0"/>
        <u/>
      </rPr>
      <t>https://ourolux.com.br/produtos/luminarias/luminaria-slim/luminaria-superled-slim-120cm-36w-biv-6500k.html</t>
    </r>
    <r>
      <rPr>
        <rFont val="Roboto"/>
        <color rgb="FF000000"/>
        <sz val="10.0"/>
      </rPr>
      <t xml:space="preserve"> 
</t>
    </r>
  </si>
  <si>
    <r>
      <rPr>
        <rFont val="Roboto"/>
        <color rgb="FF000000"/>
        <sz val="10.0"/>
      </rPr>
      <t xml:space="preserve">REVESTIMENTO CERÂMICO PARA PAREDE, 10 X 10 CM, ELIZABETH, LINHA CRISTAL BEGE, APLICADO COM ARGAMASSA INDUSTRIALIZADA AC-II, REJUNTE EPOXI, EXCLUSIVE REGULARIZAÇÃO DE BASE OU EMBOÇO - REV 02	
</t>
    </r>
    <r>
      <rPr>
        <rFont val="Roboto"/>
        <b/>
        <color rgb="FF000000"/>
        <sz val="10.0"/>
      </rPr>
      <t>REVESTIMENTO CERAMICO PARA O BANHEIRO</t>
    </r>
  </si>
  <si>
    <r>
      <rPr>
        <rFont val="Roboto"/>
        <color rgb="FF000000"/>
        <sz val="10.0"/>
      </rPr>
      <t xml:space="preserve">LONA PLÁSTICA PRETA
</t>
    </r>
    <r>
      <rPr>
        <rFont val="Roboto"/>
        <b/>
        <color rgb="FF000000"/>
        <sz val="10.0"/>
      </rPr>
      <t>PROTEÇÃO COM LONA PARA PISO</t>
    </r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</si>
  <si>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DE PORTA (INFESTAÇÃO DE CUPIM).</t>
    </r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</si>
  <si>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PARA A PORTA DO BANHEIRO</t>
    </r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</si>
  <si>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</si>
  <si>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</si>
  <si>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 xml:space="preserve">APLICAÇÃO NA COBERTURA NAS EMENDAS DAS CALHAS E NO ENCONTRO COM AS PAREDES </t>
    </r>
  </si>
  <si>
    <r>
      <rPr>
        <rFont val="Roboto"/>
        <color rgb="FF000000"/>
        <sz val="10.0"/>
      </rPr>
      <t xml:space="preserve">PISO CIMENTADO, TRAÇO 1:3 (CIMENTO E AREIA), ACABAMENTO RÚSTICO, ESPESSURA 5,0 CM, PREPARO MECÂNICO DA ARGAMASSA, INCLUSO JUNTA DE DILATAÇÃO COM BASE BETUMINOSA.
</t>
    </r>
    <r>
      <rPr>
        <rFont val="Roboto"/>
        <b/>
        <color rgb="FF000000"/>
        <sz val="10.0"/>
      </rPr>
      <t>REPAROS NA CALÇADA</t>
    </r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</si>
  <si>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PORTA DA ENTRADA</t>
    </r>
  </si>
  <si>
    <r>
      <rPr>
        <rFont val="Roboto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PORTAS E JANELAS. DUAS DEMÃOS.</t>
    </r>
  </si>
  <si>
    <r>
      <rPr>
        <rFont val="Roboto"/>
        <color rgb="FF000000"/>
        <sz val="10.0"/>
      </rPr>
      <t xml:space="preserve">TELHAMENTO COM TELHA ONDULADA DE FIBROCIMENTO E = 6 MM, COM RECOBRIMENTO LATERAL DE 1/4 DE ONDA PARA TELHADO COM INCLINAÇÃO MAIOR QUE 10°, COM ATÉ 2 ÁGUAS, INCLUSO IÇAMENTO. AF_07/2019
</t>
    </r>
    <r>
      <rPr>
        <rFont val="Roboto"/>
        <b/>
        <color rgb="FF000000"/>
        <sz val="10.0"/>
      </rPr>
      <t>TROCA DE TELHA APÓS DESINSTALAÇÃO DO AR CONDICIONADO E OUTRAS QUE ESTIVEREM QUEBRADAS</t>
    </r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</si>
  <si>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</t>
    </r>
    <r>
      <rPr>
        <rFont val="Roboto"/>
        <b/>
        <color rgb="FF000000"/>
        <sz val="10.0"/>
      </rPr>
      <t xml:space="preserve"> E GRADES/PORTÕES ANTIGOS.</t>
    </r>
  </si>
  <si>
    <r>
      <rPr>
        <rFont val="Roboto"/>
        <color rgb="FF000000"/>
        <sz val="10.0"/>
      </rPr>
      <t xml:space="preserve">PISO TÁTIL DIRECIONAL E/OU ALERTA, DE CONCRETO, COLORIDO, P/DEFICIENTES VISUAIS, DIMENSÕES 25X25CM, APLICADO COM ARGAMASSA INDUSTRIALIZADA AC-II, REJUNTADO, EXCLUSIVE REGULARIZAÇÃO DE BASE
</t>
    </r>
    <r>
      <rPr>
        <rFont val="Roboto"/>
        <b/>
        <color rgb="FF000000"/>
        <sz val="10.0"/>
      </rPr>
      <t>PISO TÁTIL DA ÁREA EXTERNA</t>
    </r>
  </si>
  <si>
    <r>
      <rPr>
        <rFont val="Roboto"/>
        <color rgb="FF000000"/>
        <sz val="10.0"/>
      </rPr>
      <t xml:space="preserve">VERGA MOLDADA IN LOCO EM CONCRETO, ESPESSURA DE *15* CM. AF_03/2024
</t>
    </r>
    <r>
      <rPr>
        <rFont val="Roboto"/>
        <b/>
        <color rgb="FF000000"/>
        <sz val="10.0"/>
      </rPr>
      <t>VERGA EM CONCRETO PARA PORTA</t>
    </r>
  </si>
  <si>
    <r>
      <rPr>
        <rFont val="Roboto"/>
        <color rgb="FF000000"/>
        <sz val="10.0"/>
      </rPr>
      <t xml:space="preserve">LIMPEZA DE PISO  COM PANO ÚMIDO. AF_04/2019
</t>
    </r>
    <r>
      <rPr>
        <rFont val="Roboto"/>
        <b/>
        <color rgb="FF000000"/>
        <sz val="10.0"/>
      </rPr>
      <t>LIMPEZA INTERNA DO PISO APÓS OS SERVIÇOS DE PINTURA.</t>
    </r>
  </si>
  <si>
    <r>
      <rPr>
        <rFont val="Roboto"/>
        <color rgb="FF000000"/>
        <sz val="10.0"/>
      </rPr>
      <t xml:space="preserve">SUPORTE PARAFUSADO COM PLACA DE ENCAIXE 4" X 2" PARA PONTO ELÉTRICO - FORNECIMENTO E INSTALAÇÃO. AF_03/2023
</t>
    </r>
    <r>
      <rPr>
        <rFont val="Roboto"/>
        <b/>
        <color rgb="FF000000"/>
        <sz val="10.0"/>
      </rPr>
      <t xml:space="preserve">SUBSTITUIÇÃO DOS ESPELHOS DE TOMADAS E INTERRUPTORES EXISTENTE PARA O PADRÃO ABNT (ESPELHO/PLACA DE TOMADAS E INTERRUPTORES E SUPORTE DE FIXAÇÃO PARA ESPELHO /PLACA 4X2)
</t>
    </r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</si>
  <si>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</si>
  <si>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r>
      <rPr>
        <rFont val="Roboto"/>
        <color rgb="FF000000"/>
        <sz val="10.0"/>
      </rPr>
      <t xml:space="preserve">LUMINÁRIA TIPO PLAFON CIRCULAR, DE SOBREPOR, COM LED DE 12/13 W - FORNECIMENTO E INSTALAÇÃO. AF_03/2022.
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</si>
  <si>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PARA A PORTA DO BANHEIRO</t>
    </r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</si>
  <si>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DEMOLIÇÃO PARA CONSTRUÇÃO DA RAMPA DA ENTRADA PRINICPAL</t>
    </r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</si>
  <si>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</si>
  <si>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</si>
  <si>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r>
      <rPr>
        <rFont val="Roboto"/>
        <color rgb="FF000000"/>
        <sz val="10.0"/>
      </rPr>
      <t xml:space="preserve">REFORMA DAS GRADES EM METALON COM SUBSTITUIÇÃO DAS BARRAS DANIFICADAS.
</t>
    </r>
    <r>
      <rPr>
        <rFont val="Roboto"/>
        <b/>
        <color rgb="FF000000"/>
        <sz val="10.0"/>
      </rPr>
      <t>GRADE DE PORTAS E JANELAS</t>
    </r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</si>
  <si>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</si>
  <si>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GRADES FRONTAIS, PORTAS METÁLICAS, CORRIMÃO E ESCADA.</t>
    </r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</si>
  <si>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RASGOS NA ALVENARIA DO PRÉDIO PARA INSTALAÇÕES ELÉTRICAS E DE AR-CONDICIONADO</t>
    </r>
  </si>
  <si>
    <r>
      <rPr>
        <rFont val="Roboto"/>
        <color rgb="FF000000"/>
        <sz val="10.0"/>
      </rPr>
      <t xml:space="preserve">PINTURA DE PISO CIMENTADO COM SOLUÇÃO DE CIMENTO E ÁGUA PARA REFORMA/MANUTENÇÃO DO PISO.
</t>
    </r>
    <r>
      <rPr>
        <rFont val="Roboto"/>
        <b/>
        <color rgb="FF000000"/>
        <sz val="10.0"/>
      </rPr>
      <t>TODAS AS ÁREAS PROVIDAS DE PISO CIMENTÍCIO.</t>
    </r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</si>
  <si>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PORTAS,CAIXAS DE PORTA DE MADEIRA E JANELAS</t>
    </r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</si>
  <si>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</si>
  <si>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r>
      <rPr>
        <rFont val="Roboto"/>
        <color rgb="FF000000"/>
        <sz val="10.0"/>
      </rPr>
      <t xml:space="preserve">EMBOÇO OU MASSA ÚNICA EM ARGAMASSA TRAÇO 1:2:8, PREPARO MECÂNICO COM BETONEIRA 400 L, APLICADA MANUALMENTE EM PANOS CEGOS DE FACHADA (SEM PRESENÇA DE VÃOS), ESPESSURA DE 25 MM. AF_08/2022.
</t>
    </r>
    <r>
      <rPr>
        <rFont val="Roboto"/>
        <b/>
        <color rgb="FF000000"/>
        <sz val="10.0"/>
      </rPr>
      <t>EMBOÇO PARA O BANHEIRO</t>
    </r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</si>
  <si>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</si>
  <si>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r>
      <rPr>
        <rFont val="Roboto"/>
        <color rgb="FF000000"/>
        <sz val="10.0"/>
      </rPr>
      <t xml:space="preserve">DEMOLIÇÃO DE ALVENARIA DE BLOCO FURADO, DE FORMA MANUAL, SEM REAPROVEITAMENTO. AF_09/2023
</t>
    </r>
    <r>
      <rPr>
        <rFont val="Roboto"/>
        <b/>
        <color rgb="FF000000"/>
        <sz val="10.0"/>
      </rPr>
      <t>DEMOLIÇÃO DE PAREDE EXISTENTE NO BANHEIRO</t>
    </r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</si>
  <si>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</si>
  <si>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r>
      <rPr>
        <rFont val="Roboto"/>
        <color rgb="FF000000"/>
        <sz val="10.0"/>
      </rPr>
      <t xml:space="preserve">REMOÇÃO DE PORTAS, DE FORMA MANUAL, SEM REAPROVEITAMENTO. AF_09/2023
</t>
    </r>
    <r>
      <rPr>
        <rFont val="Roboto"/>
        <b/>
        <color rgb="FF000000"/>
        <sz val="10.0"/>
      </rPr>
      <t>REMOÇÃO DA PORTA (INFESTAÇÃO DE CUPIM)</t>
    </r>
  </si>
  <si>
    <r>
      <rPr>
        <rFont val="Roboto"/>
        <color rgb="FF000000"/>
        <sz val="10.0"/>
      </rPr>
      <t xml:space="preserve">CHAPISCO APLICADO EM ALVENARIAS E ESTRUTURAS DE CONCRETO INTERNAS, COM COLHER DE PEDREIRO.  ARGAMASSA TRAÇO 1:3 COM PREPARO MANUAL. AF_10/2022
</t>
    </r>
    <r>
      <rPr>
        <rFont val="Roboto"/>
        <b/>
        <color rgb="FF000000"/>
        <sz val="10.0"/>
      </rPr>
      <t>CHAPISCO PARA BANHEIRO</t>
    </r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</si>
  <si>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</si>
  <si>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t>QUADRO DE COMPOSIÇÃO DE CUSTOS UNITÁRIOS</t>
  </si>
  <si>
    <t>OBRA: REFORMA/MANUTENÇÃO DO FÓRUM ELEITORAL DE SÃO TOMÉ</t>
  </si>
  <si>
    <t>CPU 1</t>
  </si>
  <si>
    <t>BASE CÓDIGO SEINFRA-CE C4125, COM PREÇOS DE SINAPI 03/2024</t>
  </si>
  <si>
    <t>ESPECIFICAÇÃO:</t>
  </si>
  <si>
    <t xml:space="preserve">LOCAÇÃO MENSAL DE ANDAIME METÁLICO/m³                       </t>
  </si>
  <si>
    <t xml:space="preserve"> CÓDIGO</t>
  </si>
  <si>
    <t>INSUMO/SERVIÇO</t>
  </si>
  <si>
    <t>COEFICIENTE</t>
  </si>
  <si>
    <t>R$ UNITÁRIO</t>
  </si>
  <si>
    <t>R$ TOTAL</t>
  </si>
  <si>
    <t>i7947/SEINFRA</t>
  </si>
  <si>
    <t>ANDAIME METÁLICO DE ENCAIXE - LOCAÇÃO</t>
  </si>
  <si>
    <t>m³ x mês</t>
  </si>
  <si>
    <t>88278/SINAPI</t>
  </si>
  <si>
    <t xml:space="preserve">MONTADOR DE ESTRUTURA METÁLICA COM ENCARGOS COMPLEMENTARES </t>
  </si>
  <si>
    <t>h</t>
  </si>
  <si>
    <t>88240/SINAPI</t>
  </si>
  <si>
    <t>AJUDANTE DE ESTRUTURA METÁLICA COM ENCARGOS COMPLEMENTARES</t>
  </si>
  <si>
    <t>SUB-TOTAL</t>
  </si>
  <si>
    <t>CPU 2</t>
  </si>
  <si>
    <t>BASE CÓDIGO  SINAPI 98546, COM PREÇOS DE SINAPI 03/2024</t>
  </si>
  <si>
    <t>IMPERMEABILIZAÇÃO DE SUPERFÍCIE COM MANTA ASFÁLTICA, UMA CAMADA, INCLUSIVE APLICAÇÃO DE PRIMER ASFÁLTICO, E=3MM.
APLICAÇÃO NAS CALHAS DE ÁGUAS PLUVIAIS.</t>
  </si>
  <si>
    <t>i511/SINAPI</t>
  </si>
  <si>
    <t>PRIMER PARA MANTA ASFALTICA A BASE DE ASFALTO MODIFICADO DILUIDO EM SOLVENTE, APLICACAO A FRIO</t>
  </si>
  <si>
    <t>i4015/SINAPI</t>
  </si>
  <si>
    <t xml:space="preserve">MANTA ASFALTICA ELASTOMERICA EM POLIESTER 3 MM, TIPO III, CLASSE B, ACABAMENTO PP (NBR 9952)
</t>
  </si>
  <si>
    <t>i4226/SINAPI</t>
  </si>
  <si>
    <t>GAS DE COZINHA - GLP</t>
  </si>
  <si>
    <t>88243/SINAPI</t>
  </si>
  <si>
    <t>AJUDANTE ESPECIALIZADO COM ENCARGOS COMPLEMENTARES</t>
  </si>
  <si>
    <t>88270/SINAPI</t>
  </si>
  <si>
    <t>IMPERMEABILIZADOR COM ENCARGOS COMPLEMENTARES</t>
  </si>
  <si>
    <t>CPU 5</t>
  </si>
  <si>
    <t>BASE CÓDIGO ORSE 00016, COM PREÇOS DE ORSE 03/2024</t>
  </si>
  <si>
    <r>
      <rPr>
        <rFont val="Roboto"/>
        <color theme="1"/>
      </rPr>
      <t xml:space="preserve">DEMOLIÇÃO MANUAL DE PISO CIMENTADO SOBRE LASTRO DE CONCRETO.
</t>
    </r>
    <r>
      <rPr>
        <rFont val="Roboto"/>
        <b/>
        <color theme="1"/>
      </rPr>
      <t>ESPESSURA 3 CM. NAS PROXIMIDADES DAS JUNTAS DE DILATAÇÃO, ONDE SE ENCONTRA TRINCADO.</t>
    </r>
  </si>
  <si>
    <t>i2711/SINAPI</t>
  </si>
  <si>
    <t>CARRINHO DE MAO DE ACO CAPACIDADE 50 A 60 L, PNEU COM CAMARA</t>
  </si>
  <si>
    <t>UN</t>
  </si>
  <si>
    <t>04729/ORSE</t>
  </si>
  <si>
    <t>MARRETA 1 KG COM CABO</t>
  </si>
  <si>
    <t>11264/ORSE</t>
  </si>
  <si>
    <t>MARRETA DE 1/2 KG COM CABO</t>
  </si>
  <si>
    <t>10788/ORSE</t>
  </si>
  <si>
    <t>PÁ QUADRADA</t>
  </si>
  <si>
    <t>88309/SINAPI</t>
  </si>
  <si>
    <t>PEDREIRO COM ENCARGOS COMPLEMENTARES</t>
  </si>
  <si>
    <t>88316/SINAPI</t>
  </si>
  <si>
    <t>SERVENTE COM ENCARGOS COMPLEMENTARES</t>
  </si>
  <si>
    <t>04728/ORSE</t>
  </si>
  <si>
    <t>TALHADEIRA CHATA 10"</t>
  </si>
  <si>
    <t>CPU 6</t>
  </si>
  <si>
    <t>BASE CÓDIGO SINAPI 98682 E 04295/ORSE, COM PREÇOS DE SINAPI 03/2024</t>
  </si>
  <si>
    <t>PISO CIMENTADO, TRAÇO 1:3 (CIMENTO E AREIA), ACABAMENTO RÚSTICO, ESPESSURA 3,0 CM, PREPARO MECÂNICO DA ARGAMASSA, INCLUSO JUNTA DE DILATAÇÃO COM BASE BETUMINOSA/M²</t>
  </si>
  <si>
    <t>i4408/SINAPI</t>
  </si>
  <si>
    <t>RIPA NAO APARELHADA *1,5 X 5* CM, EM MACARANDUBA, ANGELIM OU EQUIVALENTE DA REGIÃO - BRUTA</t>
  </si>
  <si>
    <t>i0370/SINAPI</t>
  </si>
  <si>
    <t>AREIA MEDIA - POSTO JAZIDA/FORNECEDOR (RETIRADO NA JAZIDA, SEM TRANSPORTE)</t>
  </si>
  <si>
    <t>i0517/SINAPI</t>
  </si>
  <si>
    <t>EMULSÃO ASFÁLTICA ANIONICA</t>
  </si>
  <si>
    <t>l</t>
  </si>
  <si>
    <t>87298/SINAPI</t>
  </si>
  <si>
    <t>ARGAMASSA TRAÇO 1:3 (EM VOLUME DE CIMENTO E AREIA MÉDIA ÚMIDA) PARA CONTRAPISO, PREPARO MECÂNICO COM BETONEIRA 400 L. AF_08/2019</t>
  </si>
  <si>
    <t>CPU 7</t>
  </si>
  <si>
    <t>BASE CÓDIGO ORSE C12013, COM PREÇOS DE SINAPI 03/2024</t>
  </si>
  <si>
    <t>MANUTENÇÃO DAS GRADES FRONTAIS EM METALON, COM SUBSTITUIÇÃO DAS BARRAS DANIFICADAS/M²</t>
  </si>
  <si>
    <t>88315/SINAPI</t>
  </si>
  <si>
    <t>SERRALHEIRO COM ENCARGOS COMPLEMENTARES</t>
  </si>
  <si>
    <t>i10907/ORSE</t>
  </si>
  <si>
    <t>BARRAS PARA SUBSTITUIÇÃO: TUBO INDUSTRIAL, EM AÇO, QUADRADO, DIM 25 X 25 MM, E=3,17MM(1/8"), 2,127KG/M</t>
  </si>
  <si>
    <t>i10997/SINAPI</t>
  </si>
  <si>
    <t>ELETRODO REVESTIDO AWS-E7018, DIAMETRO IGUAL A 4,00MM</t>
  </si>
  <si>
    <t>i0749/SEINFRA</t>
  </si>
  <si>
    <t>MÁQUINA DE SOLDA (CHP)</t>
  </si>
  <si>
    <t>CPU 8</t>
  </si>
  <si>
    <t>BASE CÓDIGO SINAPI 101654, COM PREÇOS DE SINAPI 03/2024</t>
  </si>
  <si>
    <t>LUMINÁRIA DE LED PARA ILUMINAÇÃO EXTERNA, DE 50 W - FORNECIMENTO E INSTALAÇÃO/UNID</t>
  </si>
  <si>
    <t>i21127/SINAPI</t>
  </si>
  <si>
    <t>FITA ISOLANTE ADESIVA ANTICHAMA, USO ATE 750 V, EM ROLO DE 19 MM X 5 M</t>
  </si>
  <si>
    <t>i42244/SINAPI</t>
  </si>
  <si>
    <r>
      <rPr>
        <rFont val="Roboto"/>
        <color theme="1"/>
        <sz val="10.0"/>
      </rPr>
      <t xml:space="preserve">LUMINARIA DE LED PARA ILUMINACAO PUBLICA, DE 33 W ATE 50 W, INVOLUCRO EM ALUMINIO OU AÇO INOX. </t>
    </r>
    <r>
      <rPr>
        <rFont val="Roboto"/>
        <b/>
        <color theme="1"/>
        <sz val="10.0"/>
      </rPr>
      <t>BRANCO FRIO.</t>
    </r>
  </si>
  <si>
    <t>88264/SINAPI</t>
  </si>
  <si>
    <t>ELETRICISTA COM ENCARGOS COMPLEMENTARES</t>
  </si>
  <si>
    <t>CPU 9</t>
  </si>
  <si>
    <t>BASE CÓDIGO SINAPI 97585, COM PREÇOS DE SINAPI 03/2024</t>
  </si>
  <si>
    <t>LUMINÁRIA TUBULAR LED 2x18W 120CM SOBREPOR SLIM CALHA - FORNECIMENTO E INSTALAÇÃO</t>
  </si>
  <si>
    <r>
      <rPr>
        <rFont val="Roboto"/>
      </rPr>
      <t xml:space="preserve">LUMINÁRIA TUBULAR LED 2x18W 120CM SOBREPOR SLIM CALHA
</t>
    </r>
    <r>
      <rPr>
        <rFont val="Roboto"/>
        <color rgb="FF1155CC"/>
        <u/>
      </rPr>
      <t>https://www.ferreiracosta.com/produto/418832/luminaria-metal-led-super-slim-36w-branco-nitrolux?region_id=777777</t>
    </r>
  </si>
  <si>
    <t>88247/SINAPI</t>
  </si>
  <si>
    <t>AUXILIAR DE ELETRICISTA COM ENCARGOS COMPLEMENTARES</t>
  </si>
  <si>
    <t>CPU 10</t>
  </si>
  <si>
    <t>BASE CÓDIGO SINAPI 91902, COM PREÇOS DE SINAPI 03/2024</t>
  </si>
  <si>
    <t>PINTURA DE PISO CIMENTADO COM SOLUÇÃO DE CIMENTO E ÁGUA PARA REFORMA/MANUTENÇÃO DO PISO E AGREGAÇÃO DA BRITA SOLTA/M²</t>
  </si>
  <si>
    <t>i1379/SINAPI</t>
  </si>
  <si>
    <t>CIMENTO PORTLAND COMPOSTO CP II-32</t>
  </si>
  <si>
    <t>88310/SINAPI</t>
  </si>
  <si>
    <t>PINTOR COM ENCARGOS COMPLEMENTARES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</si>
  <si>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</si>
  <si>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</si>
  <si>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</si>
  <si>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</si>
  <si>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</si>
  <si>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</si>
  <si>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</si>
  <si>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Percentuais simples</t>
  </si>
  <si>
    <t>Percentuais acumulados</t>
  </si>
  <si>
    <t xml:space="preserve">COTAÇÃO DE PREÇOS DE MATERIAIS / SERVIÇOS                                        </t>
  </si>
  <si>
    <t>OBRA: REVITALIZAÇÃO DO FÓRUM ELEITORAL DE ACARI</t>
  </si>
  <si>
    <t>COTAÇÃO DE PREÇOS DE MATERIAIS / SERVIÇOS</t>
  </si>
  <si>
    <t>Empresa 1: Nocaute Controle de Pragas</t>
  </si>
  <si>
    <t>CNPJ: -</t>
  </si>
  <si>
    <t>FUNC: -</t>
  </si>
  <si>
    <t>DATA DA COTAÇÃO: 06/02/2022</t>
  </si>
  <si>
    <t>CONTATO: (84) 98179-7477</t>
  </si>
  <si>
    <t>DESCRIÇÃO</t>
  </si>
  <si>
    <t>QUANT.</t>
  </si>
  <si>
    <t>LIMPEZA DE UMA CISTERNA DE 5000 LITROS E DE DUAS CAIXAS D'ÁGUA DE 1000 LITROS</t>
  </si>
  <si>
    <t>UNID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</si>
  <si>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</si>
  <si>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</si>
  <si>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</si>
  <si>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</si>
  <si>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</si>
  <si>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</si>
  <si>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</si>
  <si>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</si>
  <si>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</si>
  <si>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</si>
  <si>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</si>
  <si>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</si>
  <si>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</si>
  <si>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</si>
  <si>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</si>
  <si>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</si>
  <si>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</si>
  <si>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o valor da nota</t>
  </si>
  <si>
    <t>PIS = 0,65%</t>
  </si>
  <si>
    <t xml:space="preserve">BDI = </t>
  </si>
  <si>
    <t>COFINS = 3%</t>
  </si>
  <si>
    <t>Notas:</t>
  </si>
  <si>
    <t>1) Premissas:</t>
  </si>
  <si>
    <r>
      <rPr>
        <rFont val="Roboto"/>
        <color theme="1"/>
        <sz val="10.0"/>
      </rPr>
      <t xml:space="preserve">a) A planilha de cálculo de BDI </t>
    </r>
    <r>
      <rPr>
        <rFont val="Roboto"/>
        <b/>
        <color theme="1"/>
        <sz val="10.0"/>
      </rPr>
      <t>não será desonerada</t>
    </r>
    <r>
      <rPr>
        <rFont val="Roboto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</si>
  <si>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São Tomé/RN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</si>
  <si>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reforma/manutenção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</si>
  <si>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</si>
  <si>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</si>
  <si>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</si>
  <si>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Roboto"/>
        <color theme="1"/>
        <sz val="10.0"/>
      </rPr>
      <t xml:space="preserve">g) Para o cômputo de tributos, foi considerado o ISSQN padrão de São Tomé/RN, de 5% sobre o valor dos serviços.  
</t>
    </r>
    <r>
      <rPr>
        <rFont val="Roboto"/>
        <color rgb="FF1155CC"/>
        <sz val="10.0"/>
        <u/>
      </rPr>
      <t>https://www.tinus.com.br/arqs/STM/Legisla%C3%A7%C3%A3o/E_700IcOM3293lDQQY00671Nlsv5084pN.pdf</t>
    </r>
    <r>
      <rPr>
        <rFont val="Roboto"/>
        <color theme="1"/>
        <sz val="10.0"/>
      </rPr>
      <t xml:space="preserve"> </t>
    </r>
  </si>
  <si>
    <r>
      <rPr>
        <rFont val="Roboto"/>
        <color theme="1"/>
        <sz val="10.0"/>
      </rPr>
      <t xml:space="preserve">h) Quanto ao PIS e COFINS, as empresas sujeitas ao regime de tributação de incidência não cumulativa de PIS e COFINS </t>
    </r>
    <r>
      <rPr>
        <rFont val="Roboto"/>
        <b/>
        <color theme="1"/>
        <sz val="10.0"/>
      </rPr>
      <t>devem apresentar demonstrativo</t>
    </r>
    <r>
      <rPr>
        <rFont val="Roboto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</si>
</sst>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1">
    <numFmt numFmtId="164" formatCode="0.0"/>
    <numFmt numFmtId="165" formatCode="mmm/yyyy"/>
    <numFmt numFmtId="166" formatCode="d&quot; de &quot;mmmm&quot; de &quot;yyyy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_([$R$ -416]* #,##0.00_);_([$R$ -416]* \(#,##0.00\);_([$R$ -416]* &quot;-&quot;??_);_(@_)"/>
    <numFmt numFmtId="173" formatCode="0.0000"/>
    <numFmt numFmtId="174" formatCode="&quot;R$ &quot;#,##0.00"/>
  </numFmts>
  <fonts count="34">
    <font>
      <sz val="10.0"/>
      <color rgb="FF000000"/>
      <name val="Arial"/>
      <scheme val="minor"/>
    </font>
    <font>
      <sz val="10.0"/>
      <color theme="1"/>
      <name val="Verdana"/>
    </font>
    <font>
      <b/>
      <sz val="10.0"/>
      <color theme="1"/>
      <name val="Verdana"/>
    </font>
    <font/>
    <font>
      <b/>
      <sz val="10.0"/>
      <color rgb="FF000000"/>
      <name val="Verdana"/>
    </font>
    <font>
      <sz val="10.0"/>
      <color rgb="FF000000"/>
      <name val="Verdana"/>
    </font>
    <font>
      <color rgb="FF000000"/>
      <name val="Verdana"/>
    </font>
    <font>
      <u/>
      <sz val="10.0"/>
      <color rgb="FF000000"/>
      <name val="Verdana"/>
    </font>
    <font>
      <u/>
      <sz val="10.0"/>
      <color theme="1"/>
      <name val="Verdana"/>
    </font>
    <font>
      <b/>
      <sz val="9.0"/>
      <color rgb="FF000000"/>
      <name val="Verdana"/>
    </font>
    <font>
      <b/>
      <sz val="14.0"/>
      <color rgb="FF000000"/>
      <name val="Roboto"/>
    </font>
    <font>
      <b/>
      <sz val="10.0"/>
      <color rgb="FF000000"/>
      <name val="Roboto"/>
    </font>
    <font>
      <b/>
      <color rgb="FF000000"/>
      <name val="Roboto"/>
    </font>
    <font>
      <sz val="10.0"/>
      <color rgb="FF000000"/>
      <name val="Roboto"/>
    </font>
    <font>
      <b/>
      <sz val="10.0"/>
      <color rgb="FFFF0000"/>
      <name val="Roboto"/>
    </font>
    <font>
      <sz val="10.0"/>
      <color rgb="FFFF0000"/>
      <name val="Roboto"/>
    </font>
    <font>
      <color rgb="FF000000"/>
      <name val="Roboto"/>
    </font>
    <font>
      <u/>
      <sz val="10.0"/>
      <color rgb="FF000000"/>
      <name val="Roboto"/>
    </font>
    <font>
      <u/>
      <sz val="10.0"/>
      <color rgb="FF000000"/>
      <name val="Roboto"/>
    </font>
    <font>
      <color theme="1"/>
      <name val="Roboto"/>
    </font>
    <font>
      <b/>
      <color theme="1"/>
      <name val="Verdana"/>
    </font>
    <font>
      <b/>
      <sz val="10.0"/>
      <color theme="1"/>
      <name val="Roboto"/>
    </font>
    <font>
      <sz val="10.0"/>
      <color theme="1"/>
      <name val="Roboto"/>
    </font>
    <font>
      <b/>
      <color theme="1"/>
      <name val="Roboto"/>
    </font>
    <font>
      <u/>
      <sz val="10.0"/>
      <color rgb="FF0000FF"/>
      <name val="Roboto"/>
    </font>
    <font>
      <u/>
      <color rgb="FF0000FF"/>
      <name val="Roboto"/>
    </font>
    <font>
      <sz val="14.0"/>
      <color theme="1"/>
      <name val="Roboto"/>
    </font>
    <font>
      <b/>
      <sz val="12.0"/>
      <color rgb="FF000000"/>
      <name val="Roboto"/>
    </font>
    <font>
      <b/>
      <sz val="14.0"/>
      <color rgb="FF000000"/>
      <name val="Verdana"/>
    </font>
    <font>
      <b/>
      <color rgb="FF000000"/>
      <name val="Verdana"/>
    </font>
    <font>
      <b/>
      <sz val="12.0"/>
      <color rgb="FF000000"/>
      <name val="Verdana"/>
    </font>
    <font>
      <sz val="10.0"/>
      <color rgb="FF0000FF"/>
      <name val="Roboto"/>
    </font>
    <font>
      <b/>
      <i/>
      <sz val="10.0"/>
      <color rgb="FF000000"/>
      <name val="Roboto"/>
    </font>
    <font>
      <u/>
      <sz val="10.0"/>
      <color theme="1"/>
      <name val="Roboto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6D9EEB"/>
        <bgColor rgb="FF6D9EEB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C9DAF8"/>
        <bgColor rgb="FFC9DAF8"/>
      </patternFill>
    </fill>
    <fill>
      <patternFill patternType="solid">
        <fgColor rgb="FFCFE2F3"/>
        <bgColor rgb="FFCFE2F3"/>
      </patternFill>
    </fill>
  </fills>
  <borders count="47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  <border>
      <left/>
      <right/>
      <bottom/>
    </border>
    <border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/>
      <right/>
      <top style="thin">
        <color rgb="FF000000"/>
      </top>
    </border>
    <border>
      <right style="thin">
        <color rgb="FF000000"/>
      </right>
    </border>
    <border>
      <left/>
      <right/>
    </border>
    <border>
      <left/>
      <right/>
      <top/>
    </border>
    <border>
      <left/>
      <top/>
    </border>
    <border>
      <top/>
    </border>
    <border>
      <left style="thin">
        <color rgb="FF000000"/>
      </left>
    </border>
    <border>
      <right/>
      <bottom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483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0" fillId="0" fontId="1" numFmtId="0" xfId="0" applyAlignment="1" applyFont="1">
      <alignment horizontal="center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4" fillId="3" fontId="2" numFmtId="164" xfId="0" applyAlignment="1" applyBorder="1" applyFill="1" applyFont="1" applyNumberFormat="1">
      <alignment horizontal="center" vertical="center"/>
    </xf>
    <xf borderId="4" fillId="3" fontId="2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shrinkToFit="0" vertical="center" wrapText="1"/>
    </xf>
    <xf borderId="5" fillId="2" fontId="2" numFmtId="16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left" shrinkToFit="0" vertical="center" wrapText="1"/>
    </xf>
    <xf borderId="6" fillId="2" fontId="2" numFmtId="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shrinkToFit="0" vertical="center" wrapText="1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1" numFmtId="2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1" numFmtId="4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shrinkToFit="0" vertical="center" wrapText="1"/>
    </xf>
    <xf borderId="4" fillId="5" fontId="1" numFmtId="4" xfId="0" applyAlignment="1" applyBorder="1" applyFill="1" applyFont="1" applyNumberForma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horizontal="center" readingOrder="0" vertical="center"/>
    </xf>
    <xf borderId="11" fillId="2" fontId="2" numFmtId="49" xfId="0" applyAlignment="1" applyBorder="1" applyFont="1" applyNumberFormat="1">
      <alignment horizontal="center" vertical="center"/>
    </xf>
    <xf borderId="12" fillId="2" fontId="2" numFmtId="0" xfId="0" applyAlignment="1" applyBorder="1" applyFont="1">
      <alignment horizontal="left" shrinkToFit="0" vertical="center" wrapText="1"/>
    </xf>
    <xf borderId="12" fillId="0" fontId="2" numFmtId="4" xfId="0" applyAlignment="1" applyBorder="1" applyFont="1" applyNumberFormat="1">
      <alignment horizontal="center" vertical="center"/>
    </xf>
    <xf borderId="13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vertical="center"/>
    </xf>
    <xf borderId="8" fillId="4" fontId="2" numFmtId="0" xfId="0" applyAlignment="1" applyBorder="1" applyFont="1">
      <alignment horizontal="left" readingOrder="0" shrinkToFit="0" vertical="center" wrapText="1"/>
    </xf>
    <xf borderId="4" fillId="2" fontId="5" numFmtId="49" xfId="0" applyAlignment="1" applyBorder="1" applyFont="1" applyNumberFormat="1">
      <alignment horizontal="center" vertical="center"/>
    </xf>
    <xf borderId="0" fillId="2" fontId="6" numFmtId="0" xfId="0" applyAlignment="1" applyFont="1">
      <alignment horizontal="left" readingOrder="0" shrinkToFit="0" vertical="center" wrapText="1"/>
    </xf>
    <xf borderId="4" fillId="5" fontId="1" numFmtId="2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left" readingOrder="0" shrinkToFit="0" vertical="center" wrapText="1"/>
    </xf>
    <xf borderId="4" fillId="6" fontId="1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readingOrder="0" shrinkToFit="0" vertical="center" wrapText="1"/>
    </xf>
    <xf borderId="4" fillId="0" fontId="7" numFmtId="0" xfId="0" applyAlignment="1" applyBorder="1" applyFont="1">
      <alignment readingOrder="0" shrinkToFit="0" vertical="center" wrapText="1"/>
    </xf>
    <xf borderId="15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shrinkToFit="0" vertical="center" wrapText="1"/>
    </xf>
    <xf borderId="7" fillId="4" fontId="4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horizontal="left" shrinkToFit="0" vertical="center" wrapText="1"/>
    </xf>
    <xf borderId="4" fillId="2" fontId="5" numFmtId="49" xfId="0" applyAlignment="1" applyBorder="1" applyFont="1" applyNumberFormat="1">
      <alignment horizontal="center" readingOrder="0" vertical="center"/>
    </xf>
    <xf borderId="4" fillId="0" fontId="2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6" fontId="5" numFmtId="2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4" numFmtId="49" xfId="0" applyAlignment="1" applyBorder="1" applyFont="1" applyNumberFormat="1">
      <alignment horizontal="center" vertical="center"/>
    </xf>
    <xf borderId="18" fillId="0" fontId="4" numFmtId="0" xfId="0" applyAlignment="1" applyBorder="1" applyFont="1">
      <alignment horizontal="left" shrinkToFit="0" vertical="center" wrapText="1"/>
    </xf>
    <xf borderId="18" fillId="0" fontId="1" numFmtId="2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5" fillId="4" fontId="4" numFmtId="49" xfId="0" applyAlignment="1" applyBorder="1" applyFont="1" applyNumberFormat="1">
      <alignment horizontal="center" vertical="center"/>
    </xf>
    <xf borderId="6" fillId="4" fontId="4" numFmtId="0" xfId="0" applyAlignment="1" applyBorder="1" applyFont="1">
      <alignment horizontal="left" shrinkToFit="0" vertical="center" wrapText="1"/>
    </xf>
    <xf borderId="6" fillId="4" fontId="1" numFmtId="2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horizontal="center" vertical="center"/>
    </xf>
    <xf borderId="14" fillId="4" fontId="1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horizontal="center" shrinkToFit="0" vertical="center" wrapText="1"/>
    </xf>
    <xf borderId="4" fillId="0" fontId="1" numFmtId="2" xfId="0" applyAlignment="1" applyBorder="1" applyFont="1" applyNumberFormat="1">
      <alignment horizontal="center" vertical="center"/>
    </xf>
    <xf borderId="10" fillId="0" fontId="1" numFmtId="0" xfId="0" applyAlignment="1" applyBorder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left" readingOrder="0" shrinkToFit="0" vertical="center" wrapText="1"/>
    </xf>
    <xf borderId="4" fillId="0" fontId="1" numFmtId="2" xfId="0" applyAlignment="1" applyBorder="1" applyFont="1" applyNumberFormat="1">
      <alignment horizontal="center" readingOrder="0" vertical="center"/>
    </xf>
    <xf borderId="22" fillId="2" fontId="2" numFmtId="49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left" shrinkToFit="0" vertical="center" wrapText="1"/>
    </xf>
    <xf borderId="19" fillId="0" fontId="2" numFmtId="4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center" vertical="center"/>
    </xf>
    <xf borderId="7" fillId="4" fontId="4" numFmtId="49" xfId="0" applyAlignment="1" applyBorder="1" applyFont="1" applyNumberFormat="1">
      <alignment horizontal="center" readingOrder="0" vertical="center"/>
    </xf>
    <xf borderId="4" fillId="0" fontId="5" numFmtId="49" xfId="0" applyAlignment="1" applyBorder="1" applyFont="1" applyNumberFormat="1">
      <alignment horizontal="center" vertical="center"/>
    </xf>
    <xf borderId="4" fillId="5" fontId="5" numFmtId="2" xfId="0" applyAlignment="1" applyBorder="1" applyFont="1" applyNumberFormat="1">
      <alignment horizontal="center" readingOrder="0" vertical="center"/>
    </xf>
    <xf borderId="4" fillId="6" fontId="1" numFmtId="2" xfId="0" applyAlignment="1" applyBorder="1" applyFont="1" applyNumberFormat="1">
      <alignment horizontal="center" readingOrder="0" vertical="center"/>
    </xf>
    <xf borderId="22" fillId="0" fontId="4" numFmtId="49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7" fillId="2" fontId="2" numFmtId="49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8" fillId="0" fontId="2" numFmtId="4" xfId="0" applyAlignment="1" applyBorder="1" applyFont="1" applyNumberFormat="1">
      <alignment horizontal="center" vertical="center"/>
    </xf>
    <xf borderId="23" fillId="2" fontId="2" numFmtId="0" xfId="0" applyAlignment="1" applyBorder="1" applyFont="1">
      <alignment horizontal="center" vertical="center"/>
    </xf>
    <xf borderId="4" fillId="0" fontId="5" numFmtId="49" xfId="0" applyAlignment="1" applyBorder="1" applyFont="1" applyNumberFormat="1">
      <alignment horizontal="center" readingOrder="0" vertical="center"/>
    </xf>
    <xf borderId="10" fillId="0" fontId="1" numFmtId="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164" xfId="0" applyAlignment="1" applyFont="1" applyNumberFormat="1">
      <alignment horizontal="left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2" fontId="10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left" shrinkToFit="0" vertical="center" wrapText="1"/>
    </xf>
    <xf borderId="0" fillId="7" fontId="10" numFmtId="0" xfId="0" applyAlignment="1" applyFill="1" applyFont="1">
      <alignment horizontal="center" readingOrder="0" shrinkToFit="0" vertical="center" wrapText="1"/>
    </xf>
    <xf borderId="0" fillId="2" fontId="11" numFmtId="0" xfId="0" applyAlignment="1" applyFont="1">
      <alignment horizontal="left" shrinkToFit="0" vertical="center" wrapText="1"/>
    </xf>
    <xf borderId="0" fillId="0" fontId="11" numFmtId="0" xfId="0" applyAlignment="1" applyFont="1">
      <alignment horizontal="left" shrinkToFit="0" vertical="center" wrapText="1"/>
    </xf>
    <xf borderId="0" fillId="2" fontId="11" numFmtId="0" xfId="0" applyAlignment="1" applyFont="1">
      <alignment horizontal="center" shrinkToFit="0" vertical="center" wrapText="1"/>
    </xf>
    <xf borderId="0" fillId="2" fontId="11" numFmtId="0" xfId="0" applyAlignment="1" applyFont="1">
      <alignment horizontal="left" readingOrder="0" shrinkToFit="0" vertical="center" wrapText="1"/>
    </xf>
    <xf borderId="0" fillId="0" fontId="11" numFmtId="0" xfId="0" applyAlignment="1" applyFont="1">
      <alignment horizontal="left" readingOrder="0" shrinkToFit="0" vertical="center" wrapText="1"/>
    </xf>
    <xf borderId="24" fillId="6" fontId="11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0" fillId="0" fontId="11" numFmtId="165" xfId="0" applyAlignment="1" applyFont="1" applyNumberFormat="1">
      <alignment horizontal="center" readingOrder="0" shrinkToFit="0" vertical="center" wrapText="1"/>
    </xf>
    <xf borderId="0" fillId="0" fontId="11" numFmtId="0" xfId="0" applyAlignment="1" applyFont="1">
      <alignment horizontal="center" readingOrder="0" shrinkToFit="0" vertical="center" wrapText="1"/>
    </xf>
    <xf borderId="0" fillId="0" fontId="11" numFmtId="0" xfId="0" applyAlignment="1" applyFont="1">
      <alignment horizontal="center" shrinkToFit="0" vertical="center" wrapText="1"/>
    </xf>
    <xf borderId="0" fillId="0" fontId="12" numFmtId="166" xfId="0" applyAlignment="1" applyFont="1" applyNumberFormat="1">
      <alignment vertical="center"/>
    </xf>
    <xf borderId="24" fillId="0" fontId="11" numFmtId="0" xfId="0" applyAlignment="1" applyBorder="1" applyFont="1">
      <alignment horizontal="center" readingOrder="0" shrinkToFit="0" vertical="center" wrapText="1"/>
    </xf>
    <xf borderId="26" fillId="2" fontId="11" numFmtId="0" xfId="0" applyAlignment="1" applyBorder="1" applyFont="1">
      <alignment horizontal="center" shrinkToFit="0" vertical="center" wrapText="1"/>
    </xf>
    <xf borderId="24" fillId="2" fontId="11" numFmtId="0" xfId="0" applyAlignment="1" applyBorder="1" applyFont="1">
      <alignment horizontal="center" shrinkToFit="0" vertical="center" wrapText="1"/>
    </xf>
    <xf borderId="16" fillId="3" fontId="11" numFmtId="164" xfId="0" applyAlignment="1" applyBorder="1" applyFont="1" applyNumberFormat="1">
      <alignment horizontal="center" vertical="center"/>
    </xf>
    <xf borderId="4" fillId="3" fontId="11" numFmtId="0" xfId="0" applyAlignment="1" applyBorder="1" applyFont="1">
      <alignment horizontal="left" shrinkToFit="0" vertical="center" wrapText="1"/>
    </xf>
    <xf borderId="4" fillId="3" fontId="11" numFmtId="0" xfId="0" applyAlignment="1" applyBorder="1" applyFont="1">
      <alignment horizontal="center" vertical="center"/>
    </xf>
    <xf borderId="4" fillId="3" fontId="11" numFmtId="0" xfId="0" applyAlignment="1" applyBorder="1" applyFont="1">
      <alignment horizontal="center" shrinkToFit="0" vertical="center" wrapText="1"/>
    </xf>
    <xf borderId="7" fillId="3" fontId="11" numFmtId="0" xfId="0" applyAlignment="1" applyBorder="1" applyFont="1">
      <alignment horizontal="center" shrinkToFit="0" vertical="center" wrapText="1"/>
    </xf>
    <xf borderId="0" fillId="3" fontId="11" numFmtId="0" xfId="0" applyAlignment="1" applyFont="1">
      <alignment horizontal="center" shrinkToFit="0" vertical="center" wrapText="1"/>
    </xf>
    <xf borderId="19" fillId="2" fontId="11" numFmtId="164" xfId="0" applyAlignment="1" applyBorder="1" applyFont="1" applyNumberFormat="1">
      <alignment horizontal="center" vertical="center"/>
    </xf>
    <xf borderId="27" fillId="2" fontId="11" numFmtId="0" xfId="0" applyAlignment="1" applyBorder="1" applyFont="1">
      <alignment horizontal="left" shrinkToFit="0" vertical="center" wrapText="1"/>
    </xf>
    <xf borderId="6" fillId="2" fontId="11" numFmtId="4" xfId="0" applyAlignment="1" applyBorder="1" applyFont="1" applyNumberFormat="1">
      <alignment horizontal="center" vertical="center"/>
    </xf>
    <xf borderId="6" fillId="2" fontId="11" numFmtId="0" xfId="0" applyAlignment="1" applyBorder="1" applyFont="1">
      <alignment horizontal="center" vertical="center"/>
    </xf>
    <xf borderId="6" fillId="2" fontId="11" numFmtId="167" xfId="0" applyAlignment="1" applyBorder="1" applyFont="1" applyNumberFormat="1">
      <alignment horizontal="center" readingOrder="0" vertical="center"/>
    </xf>
    <xf borderId="6" fillId="2" fontId="11" numFmtId="168" xfId="0" applyAlignment="1" applyBorder="1" applyFont="1" applyNumberFormat="1">
      <alignment horizontal="center" vertical="center"/>
    </xf>
    <xf borderId="28" fillId="2" fontId="11" numFmtId="4" xfId="0" applyAlignment="1" applyBorder="1" applyFont="1" applyNumberFormat="1">
      <alignment horizontal="center" vertical="center"/>
    </xf>
    <xf borderId="0" fillId="0" fontId="11" numFmtId="4" xfId="0" applyAlignment="1" applyFont="1" applyNumberFormat="1">
      <alignment horizontal="center" vertical="center"/>
    </xf>
    <xf borderId="29" fillId="4" fontId="11" numFmtId="49" xfId="0" applyAlignment="1" applyBorder="1" applyFont="1" applyNumberFormat="1">
      <alignment horizontal="center" vertical="center"/>
    </xf>
    <xf borderId="8" fillId="4" fontId="11" numFmtId="0" xfId="0" applyAlignment="1" applyBorder="1" applyFont="1">
      <alignment horizontal="left" shrinkToFit="0" vertical="center" wrapText="1"/>
    </xf>
    <xf borderId="8" fillId="4" fontId="13" numFmtId="2" xfId="0" applyAlignment="1" applyBorder="1" applyFont="1" applyNumberFormat="1">
      <alignment horizontal="center" vertical="center"/>
    </xf>
    <xf borderId="8" fillId="4" fontId="13" numFmtId="0" xfId="0" applyAlignment="1" applyBorder="1" applyFont="1">
      <alignment horizontal="center" vertical="center"/>
    </xf>
    <xf borderId="8" fillId="4" fontId="11" numFmtId="4" xfId="0" applyAlignment="1" applyBorder="1" applyFont="1" applyNumberFormat="1">
      <alignment horizontal="center" vertical="center"/>
    </xf>
    <xf borderId="8" fillId="4" fontId="11" numFmtId="4" xfId="0" applyAlignment="1" applyBorder="1" applyFont="1" applyNumberFormat="1">
      <alignment horizontal="center" shrinkToFit="0" vertical="center" wrapText="1"/>
    </xf>
    <xf borderId="9" fillId="4" fontId="11" numFmtId="10" xfId="0" applyAlignment="1" applyBorder="1" applyFont="1" applyNumberFormat="1">
      <alignment horizontal="center" vertical="center"/>
    </xf>
    <xf borderId="0" fillId="0" fontId="11" numFmtId="10" xfId="0" applyAlignment="1" applyFont="1" applyNumberFormat="1">
      <alignment horizontal="center" vertical="center"/>
    </xf>
    <xf borderId="0" fillId="4" fontId="13" numFmtId="0" xfId="0" applyAlignment="1" applyFont="1">
      <alignment horizontal="center" shrinkToFit="0" vertical="center" wrapText="1"/>
    </xf>
    <xf borderId="10" fillId="0" fontId="13" numFmtId="49" xfId="0" applyAlignment="1" applyBorder="1" applyFont="1" applyNumberFormat="1">
      <alignment horizontal="center" vertical="center"/>
    </xf>
    <xf borderId="4" fillId="2" fontId="13" numFmtId="0" xfId="0" applyAlignment="1" applyBorder="1" applyFont="1">
      <alignment horizontal="left" readingOrder="0" shrinkToFit="0" vertical="center" wrapText="1"/>
    </xf>
    <xf borderId="4" fillId="0" fontId="13" numFmtId="2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center" vertical="center"/>
    </xf>
    <xf borderId="4" fillId="8" fontId="13" numFmtId="4" xfId="0" applyAlignment="1" applyBorder="1" applyFill="1" applyFont="1" applyNumberFormat="1">
      <alignment horizontal="center" readingOrder="0" vertical="center"/>
    </xf>
    <xf borderId="4" fillId="0" fontId="13" numFmtId="4" xfId="0" applyAlignment="1" applyBorder="1" applyFont="1" applyNumberFormat="1">
      <alignment horizontal="center" vertical="center"/>
    </xf>
    <xf borderId="30" fillId="0" fontId="13" numFmtId="4" xfId="0" applyAlignment="1" applyBorder="1" applyFont="1" applyNumberFormat="1">
      <alignment horizontal="center" vertical="center"/>
    </xf>
    <xf borderId="4" fillId="0" fontId="13" numFmtId="169" xfId="0" applyAlignment="1" applyBorder="1" applyFont="1" applyNumberFormat="1">
      <alignment horizontal="center" shrinkToFit="0" vertical="center" wrapText="1"/>
    </xf>
    <xf borderId="15" fillId="0" fontId="13" numFmtId="10" xfId="0" applyAlignment="1" applyBorder="1" applyFont="1" applyNumberFormat="1">
      <alignment horizontal="center" vertical="center"/>
    </xf>
    <xf borderId="0" fillId="0" fontId="13" numFmtId="10" xfId="0" applyAlignment="1" applyFont="1" applyNumberFormat="1">
      <alignment horizontal="center" vertical="center"/>
    </xf>
    <xf borderId="0" fillId="0" fontId="13" numFmtId="0" xfId="0" applyAlignment="1" applyFont="1">
      <alignment horizontal="center" readingOrder="0" shrinkToFit="0" vertical="center" wrapText="1"/>
    </xf>
    <xf borderId="4" fillId="0" fontId="13" numFmtId="0" xfId="0" applyAlignment="1" applyBorder="1" applyFont="1">
      <alignment horizontal="center" readingOrder="0" vertical="center"/>
    </xf>
    <xf borderId="4" fillId="0" fontId="13" numFmtId="164" xfId="0" applyAlignment="1" applyBorder="1" applyFont="1" applyNumberFormat="1">
      <alignment horizontal="center" readingOrder="0" vertical="center"/>
    </xf>
    <xf borderId="4" fillId="9" fontId="13" numFmtId="4" xfId="0" applyAlignment="1" applyBorder="1" applyFill="1" applyFont="1" applyNumberFormat="1">
      <alignment horizontal="center" readingOrder="0" vertical="center"/>
    </xf>
    <xf borderId="16" fillId="0" fontId="13" numFmtId="0" xfId="0" applyAlignment="1" applyBorder="1" applyFont="1">
      <alignment horizontal="center" readingOrder="0" vertical="center"/>
    </xf>
    <xf borderId="16" fillId="0" fontId="13" numFmtId="0" xfId="0" applyAlignment="1" applyBorder="1" applyFont="1">
      <alignment horizontal="center" vertical="center"/>
    </xf>
    <xf borderId="16" fillId="9" fontId="13" numFmtId="4" xfId="0" applyAlignment="1" applyBorder="1" applyFont="1" applyNumberFormat="1">
      <alignment horizontal="center" readingOrder="0" vertical="center"/>
    </xf>
    <xf borderId="31" fillId="0" fontId="13" numFmtId="10" xfId="0" applyAlignment="1" applyBorder="1" applyFont="1" applyNumberFormat="1">
      <alignment horizontal="center" vertical="center"/>
    </xf>
    <xf borderId="19" fillId="2" fontId="13" numFmtId="0" xfId="0" applyAlignment="1" applyBorder="1" applyFont="1">
      <alignment horizontal="left" readingOrder="0" shrinkToFit="0" vertical="center" wrapText="1"/>
    </xf>
    <xf borderId="19" fillId="2" fontId="11" numFmtId="49" xfId="0" applyAlignment="1" applyBorder="1" applyFont="1" applyNumberFormat="1">
      <alignment horizontal="center" vertical="center"/>
    </xf>
    <xf borderId="19" fillId="2" fontId="11" numFmtId="0" xfId="0" applyAlignment="1" applyBorder="1" applyFont="1">
      <alignment horizontal="left" shrinkToFit="0" vertical="center" wrapText="1"/>
    </xf>
    <xf borderId="19" fillId="2" fontId="11" numFmtId="4" xfId="0" applyAlignment="1" applyBorder="1" applyFont="1" applyNumberFormat="1">
      <alignment horizontal="center" vertical="center"/>
    </xf>
    <xf borderId="19" fillId="2" fontId="11" numFmtId="0" xfId="0" applyAlignment="1" applyBorder="1" applyFont="1">
      <alignment horizontal="center" vertical="center"/>
    </xf>
    <xf borderId="19" fillId="2" fontId="14" numFmtId="0" xfId="0" applyAlignment="1" applyBorder="1" applyFont="1">
      <alignment horizontal="center" vertical="center"/>
    </xf>
    <xf borderId="19" fillId="0" fontId="14" numFmtId="4" xfId="0" applyAlignment="1" applyBorder="1" applyFont="1" applyNumberFormat="1">
      <alignment horizontal="center" vertical="center"/>
    </xf>
    <xf borderId="19" fillId="2" fontId="11" numFmtId="168" xfId="0" applyAlignment="1" applyBorder="1" applyFont="1" applyNumberFormat="1">
      <alignment horizontal="center" shrinkToFit="0" vertical="center" wrapText="1"/>
    </xf>
    <xf borderId="19" fillId="0" fontId="13" numFmtId="10" xfId="0" applyAlignment="1" applyBorder="1" applyFont="1" applyNumberFormat="1">
      <alignment horizontal="center" vertical="center"/>
    </xf>
    <xf borderId="0" fillId="2" fontId="11" numFmtId="0" xfId="0" applyAlignment="1" applyFont="1">
      <alignment horizontal="center" vertical="center"/>
    </xf>
    <xf borderId="32" fillId="4" fontId="11" numFmtId="0" xfId="0" applyAlignment="1" applyBorder="1" applyFont="1">
      <alignment horizontal="left" readingOrder="0" shrinkToFit="0" vertical="center" wrapText="1"/>
    </xf>
    <xf borderId="32" fillId="4" fontId="13" numFmtId="2" xfId="0" applyAlignment="1" applyBorder="1" applyFont="1" applyNumberFormat="1">
      <alignment horizontal="center" vertical="center"/>
    </xf>
    <xf borderId="32" fillId="4" fontId="13" numFmtId="0" xfId="0" applyAlignment="1" applyBorder="1" applyFont="1">
      <alignment horizontal="center" vertical="center"/>
    </xf>
    <xf borderId="32" fillId="4" fontId="15" numFmtId="0" xfId="0" applyAlignment="1" applyBorder="1" applyFont="1">
      <alignment horizontal="center" vertical="center"/>
    </xf>
    <xf borderId="32" fillId="4" fontId="11" numFmtId="4" xfId="0" applyAlignment="1" applyBorder="1" applyFont="1" applyNumberFormat="1">
      <alignment horizontal="center" vertical="center"/>
    </xf>
    <xf borderId="32" fillId="4" fontId="11" numFmtId="4" xfId="0" applyAlignment="1" applyBorder="1" applyFont="1" applyNumberFormat="1">
      <alignment horizontal="center" shrinkToFit="0" vertical="center" wrapText="1"/>
    </xf>
    <xf borderId="33" fillId="4" fontId="11" numFmtId="10" xfId="0" applyAlignment="1" applyBorder="1" applyFont="1" applyNumberFormat="1">
      <alignment horizontal="center" vertical="center"/>
    </xf>
    <xf borderId="0" fillId="4" fontId="13" numFmtId="0" xfId="0" applyAlignment="1" applyFont="1">
      <alignment horizontal="center" vertical="center"/>
    </xf>
    <xf borderId="4" fillId="0" fontId="13" numFmtId="49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left" readingOrder="0" shrinkToFit="0" vertical="center" wrapText="1"/>
    </xf>
    <xf borderId="15" fillId="0" fontId="13" numFmtId="0" xfId="0" applyAlignment="1" applyBorder="1" applyFont="1">
      <alignment horizontal="center" vertical="center"/>
    </xf>
    <xf borderId="7" fillId="4" fontId="11" numFmtId="49" xfId="0" applyAlignment="1" applyBorder="1" applyFont="1" applyNumberFormat="1">
      <alignment horizontal="center" vertical="center"/>
    </xf>
    <xf borderId="8" fillId="4" fontId="15" numFmtId="0" xfId="0" applyAlignment="1" applyBorder="1" applyFont="1">
      <alignment horizontal="center" vertical="center"/>
    </xf>
    <xf borderId="4" fillId="0" fontId="13" numFmtId="49" xfId="0" applyAlignment="1" applyBorder="1" applyFont="1" applyNumberFormat="1">
      <alignment horizontal="center" vertical="center"/>
    </xf>
    <xf borderId="0" fillId="6" fontId="13" numFmtId="0" xfId="0" applyAlignment="1" applyFont="1">
      <alignment horizontal="center" readingOrder="0" shrinkToFit="0" vertical="center" wrapText="1"/>
    </xf>
    <xf borderId="4" fillId="0" fontId="16" numFmtId="49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center" shrinkToFit="0" vertical="center" wrapText="1"/>
    </xf>
    <xf borderId="4" fillId="0" fontId="13" numFmtId="164" xfId="0" applyAlignment="1" applyBorder="1" applyFont="1" applyNumberFormat="1">
      <alignment horizontal="center" vertical="center"/>
    </xf>
    <xf borderId="4" fillId="0" fontId="13" numFmtId="0" xfId="0" applyAlignment="1" applyBorder="1" applyFont="1">
      <alignment horizontal="center" readingOrder="0" shrinkToFit="0" vertical="center" wrapText="1"/>
    </xf>
    <xf borderId="5" fillId="4" fontId="11" numFmtId="49" xfId="0" applyAlignment="1" applyBorder="1" applyFont="1" applyNumberFormat="1">
      <alignment horizontal="center" vertical="center"/>
    </xf>
    <xf borderId="6" fillId="4" fontId="11" numFmtId="0" xfId="0" applyAlignment="1" applyBorder="1" applyFont="1">
      <alignment horizontal="left" shrinkToFit="0" vertical="center" wrapText="1"/>
    </xf>
    <xf borderId="6" fillId="4" fontId="13" numFmtId="2" xfId="0" applyAlignment="1" applyBorder="1" applyFont="1" applyNumberFormat="1">
      <alignment horizontal="center" vertical="center"/>
    </xf>
    <xf borderId="6" fillId="4" fontId="13" numFmtId="0" xfId="0" applyAlignment="1" applyBorder="1" applyFont="1">
      <alignment horizontal="center" vertical="center"/>
    </xf>
    <xf borderId="6" fillId="4" fontId="15" numFmtId="0" xfId="0" applyAlignment="1" applyBorder="1" applyFont="1">
      <alignment horizontal="center" vertical="center"/>
    </xf>
    <xf borderId="34" fillId="4" fontId="15" numFmtId="0" xfId="0" applyAlignment="1" applyBorder="1" applyFont="1">
      <alignment horizontal="center" vertical="center"/>
    </xf>
    <xf borderId="34" fillId="4" fontId="11" numFmtId="4" xfId="0" applyAlignment="1" applyBorder="1" applyFont="1" applyNumberFormat="1">
      <alignment horizontal="center" vertical="center"/>
    </xf>
    <xf borderId="34" fillId="4" fontId="11" numFmtId="4" xfId="0" applyAlignment="1" applyBorder="1" applyFont="1" applyNumberFormat="1">
      <alignment horizontal="center" shrinkToFit="0" vertical="center" wrapText="1"/>
    </xf>
    <xf borderId="4" fillId="0" fontId="13" numFmtId="2" xfId="0" applyAlignment="1" applyBorder="1" applyFont="1" applyNumberFormat="1">
      <alignment horizontal="center" vertical="center"/>
    </xf>
    <xf borderId="0" fillId="0" fontId="13" numFmtId="4" xfId="0" applyAlignment="1" applyFont="1" applyNumberFormat="1">
      <alignment horizontal="center" vertical="center"/>
    </xf>
    <xf borderId="4" fillId="2" fontId="17" numFmtId="0" xfId="0" applyAlignment="1" applyBorder="1" applyFont="1">
      <alignment horizontal="left" readingOrder="0" shrinkToFit="0" vertical="center" wrapText="1"/>
    </xf>
    <xf borderId="8" fillId="4" fontId="14" numFmtId="4" xfId="0" applyAlignment="1" applyBorder="1" applyFont="1" applyNumberFormat="1">
      <alignment horizontal="center" vertical="center"/>
    </xf>
    <xf borderId="0" fillId="4" fontId="13" numFmtId="2" xfId="0" applyAlignment="1" applyFont="1" applyNumberFormat="1">
      <alignment horizontal="center" vertical="center"/>
    </xf>
    <xf borderId="4" fillId="2" fontId="18" numFmtId="0" xfId="0" applyAlignment="1" applyBorder="1" applyFont="1">
      <alignment horizontal="left" readingOrder="0" shrinkToFit="0" vertical="center" wrapText="1"/>
    </xf>
    <xf borderId="21" fillId="0" fontId="19" numFmtId="2" xfId="0" applyAlignment="1" applyBorder="1" applyFont="1" applyNumberFormat="1">
      <alignment horizontal="center" vertical="center"/>
    </xf>
    <xf borderId="21" fillId="0" fontId="19" numFmtId="0" xfId="0" applyAlignment="1" applyBorder="1" applyFont="1">
      <alignment horizontal="center" readingOrder="0" shrinkToFit="0" vertical="center" wrapText="1"/>
    </xf>
    <xf borderId="21" fillId="8" fontId="19" numFmtId="4" xfId="0" applyAlignment="1" applyBorder="1" applyFont="1" applyNumberFormat="1">
      <alignment horizontal="center" readingOrder="0" vertical="center"/>
    </xf>
    <xf borderId="35" fillId="0" fontId="19" numFmtId="10" xfId="0" applyAlignment="1" applyBorder="1" applyFont="1" applyNumberFormat="1">
      <alignment vertical="center"/>
    </xf>
    <xf borderId="0" fillId="0" fontId="19" numFmtId="0" xfId="0" applyAlignment="1" applyFont="1">
      <alignment horizontal="center" shrinkToFit="0" vertical="center" wrapText="1"/>
    </xf>
    <xf borderId="21" fillId="0" fontId="19" numFmtId="2" xfId="0" applyAlignment="1" applyBorder="1" applyFont="1" applyNumberFormat="1">
      <alignment horizontal="center" readingOrder="0" vertical="center"/>
    </xf>
    <xf borderId="10" fillId="0" fontId="13" numFmtId="2" xfId="0" applyAlignment="1" applyBorder="1" applyFont="1" applyNumberFormat="1">
      <alignment horizontal="center" vertical="center"/>
    </xf>
    <xf borderId="10" fillId="0" fontId="13" numFmtId="0" xfId="0" applyAlignment="1" applyBorder="1" applyFont="1">
      <alignment horizontal="center" vertical="center"/>
    </xf>
    <xf borderId="4" fillId="0" fontId="16" numFmtId="0" xfId="0" applyAlignment="1" applyBorder="1" applyFont="1">
      <alignment horizontal="center" vertical="center"/>
    </xf>
    <xf borderId="15" fillId="0" fontId="19" numFmtId="0" xfId="0" applyAlignment="1" applyBorder="1" applyFont="1">
      <alignment horizontal="center" vertical="center"/>
    </xf>
    <xf borderId="15" fillId="0" fontId="19" numFmtId="164" xfId="0" applyAlignment="1" applyBorder="1" applyFont="1" applyNumberFormat="1">
      <alignment horizontal="center" readingOrder="0" vertical="center"/>
    </xf>
    <xf borderId="15" fillId="9" fontId="19" numFmtId="4" xfId="0" applyAlignment="1" applyBorder="1" applyFont="1" applyNumberFormat="1">
      <alignment horizontal="center" vertical="center"/>
    </xf>
    <xf borderId="19" fillId="0" fontId="11" numFmtId="4" xfId="0" applyAlignment="1" applyBorder="1" applyFont="1" applyNumberFormat="1">
      <alignment horizontal="center" vertical="center"/>
    </xf>
    <xf borderId="7" fillId="4" fontId="11" numFmtId="0" xfId="0" applyAlignment="1" applyBorder="1" applyFont="1">
      <alignment horizontal="center" vertical="center"/>
    </xf>
    <xf borderId="0" fillId="0" fontId="13" numFmtId="0" xfId="0" applyAlignment="1" applyFont="1">
      <alignment horizontal="center" shrinkToFit="0" vertical="center" wrapText="1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shrinkToFit="0" vertical="center" wrapText="1"/>
    </xf>
    <xf borderId="0" fillId="0" fontId="13" numFmtId="164" xfId="0" applyAlignment="1" applyFont="1" applyNumberFormat="1">
      <alignment horizontal="right" shrinkToFit="0" vertical="center" wrapText="1"/>
    </xf>
    <xf borderId="0" fillId="0" fontId="13" numFmtId="0" xfId="0" applyAlignment="1" applyFont="1">
      <alignment horizontal="left" readingOrder="0" vertical="center"/>
    </xf>
    <xf borderId="0" fillId="0" fontId="13" numFmtId="164" xfId="0" applyAlignment="1" applyFont="1" applyNumberFormat="1">
      <alignment horizontal="left" shrinkToFit="0" vertical="center" wrapText="1"/>
    </xf>
    <xf borderId="0" fillId="0" fontId="13" numFmtId="0" xfId="0" applyAlignment="1" applyFont="1">
      <alignment horizontal="center" vertical="center"/>
    </xf>
    <xf borderId="0" fillId="0" fontId="13" numFmtId="164" xfId="0" applyAlignment="1" applyFont="1" applyNumberForma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3" numFmtId="170" xfId="0" applyAlignment="1" applyFont="1" applyNumberFormat="1">
      <alignment horizontal="center" vertical="center"/>
    </xf>
    <xf borderId="0" fillId="0" fontId="11" numFmtId="0" xfId="0" applyAlignment="1" applyFont="1">
      <alignment horizontal="center" vertical="center"/>
    </xf>
    <xf borderId="0" fillId="6" fontId="11" numFmtId="0" xfId="0" applyAlignment="1" applyFont="1">
      <alignment horizontal="left" readingOrder="0" shrinkToFit="0" vertical="center" wrapText="1"/>
    </xf>
    <xf borderId="4" fillId="3" fontId="20" numFmtId="0" xfId="0" applyAlignment="1" applyBorder="1" applyFont="1">
      <alignment horizontal="center" readingOrder="0" shrinkToFit="0" vertical="center" wrapText="1"/>
    </xf>
    <xf borderId="4" fillId="3" fontId="20" numFmtId="0" xfId="0" applyAlignment="1" applyBorder="1" applyFont="1">
      <alignment horizontal="center" shrinkToFit="0" vertical="center" wrapText="1"/>
    </xf>
    <xf borderId="4" fillId="3" fontId="20" numFmtId="10" xfId="0" applyAlignment="1" applyBorder="1" applyFont="1" applyNumberFormat="1">
      <alignment horizontal="center" shrinkToFit="0" vertical="center" wrapText="1"/>
    </xf>
    <xf borderId="10" fillId="0" fontId="13" numFmtId="49" xfId="0" applyAlignment="1" applyBorder="1" applyFont="1" applyNumberFormat="1">
      <alignment horizontal="center" readingOrder="0" vertical="center"/>
    </xf>
    <xf borderId="4" fillId="0" fontId="13" numFmtId="10" xfId="0" applyAlignment="1" applyBorder="1" applyFont="1" applyNumberFormat="1">
      <alignment horizontal="center" vertical="center"/>
    </xf>
    <xf borderId="0" fillId="2" fontId="11" numFmtId="49" xfId="0" applyAlignment="1" applyFont="1" applyNumberFormat="1">
      <alignment horizontal="center" vertical="center"/>
    </xf>
    <xf borderId="0" fillId="4" fontId="11" numFmtId="0" xfId="0" applyAlignment="1" applyFont="1">
      <alignment horizontal="center" vertical="center"/>
    </xf>
    <xf borderId="23" fillId="4" fontId="11" numFmtId="10" xfId="0" applyAlignment="1" applyBorder="1" applyFont="1" applyNumberFormat="1">
      <alignment horizontal="center" vertical="center"/>
    </xf>
    <xf borderId="24" fillId="0" fontId="11" numFmtId="0" xfId="0" applyAlignment="1" applyBorder="1" applyFont="1">
      <alignment horizontal="left" readingOrder="0" shrinkToFit="0" vertical="center" wrapText="1"/>
    </xf>
    <xf borderId="0" fillId="0" fontId="12" numFmtId="166" xfId="0" applyAlignment="1" applyFont="1" applyNumberFormat="1">
      <alignment horizontal="left" vertical="center"/>
    </xf>
    <xf borderId="0" fillId="0" fontId="21" numFmtId="164" xfId="0" applyAlignment="1" applyFont="1" applyNumberFormat="1">
      <alignment horizontal="center" readingOrder="0" shrinkToFit="0" vertical="center" wrapText="1"/>
    </xf>
    <xf borderId="22" fillId="7" fontId="21" numFmtId="164" xfId="0" applyAlignment="1" applyBorder="1" applyFont="1" applyNumberFormat="1">
      <alignment horizontal="center" readingOrder="0" shrinkToFit="0" vertical="center" wrapText="1"/>
    </xf>
    <xf borderId="22" fillId="7" fontId="12" numFmtId="164" xfId="0" applyAlignment="1" applyBorder="1" applyFont="1" applyNumberFormat="1">
      <alignment horizontal="left" readingOrder="0" vertical="center"/>
    </xf>
    <xf borderId="19" fillId="0" fontId="3" numFmtId="0" xfId="0" applyBorder="1" applyFont="1"/>
    <xf borderId="15" fillId="0" fontId="3" numFmtId="0" xfId="0" applyBorder="1" applyFont="1"/>
    <xf borderId="0" fillId="7" fontId="12" numFmtId="164" xfId="0" applyAlignment="1" applyFont="1" applyNumberFormat="1">
      <alignment horizontal="left" readingOrder="0" vertical="center"/>
    </xf>
    <xf borderId="22" fillId="2" fontId="22" numFmtId="0" xfId="0" applyAlignment="1" applyBorder="1" applyFont="1">
      <alignment horizontal="center" readingOrder="0" shrinkToFit="0" vertical="center" wrapText="1"/>
    </xf>
    <xf borderId="22" fillId="2" fontId="22" numFmtId="0" xfId="0" applyAlignment="1" applyBorder="1" applyFont="1">
      <alignment horizontal="left" readingOrder="0" shrinkToFit="0" vertical="center" wrapText="1"/>
    </xf>
    <xf borderId="0" fillId="2" fontId="22" numFmtId="0" xfId="0" applyAlignment="1" applyFont="1">
      <alignment horizontal="left" readingOrder="0" shrinkToFit="0" vertical="center" wrapText="1"/>
    </xf>
    <xf borderId="4" fillId="3" fontId="21" numFmtId="0" xfId="0" applyAlignment="1" applyBorder="1" applyFont="1">
      <alignment horizontal="center" readingOrder="0" vertical="center"/>
    </xf>
    <xf borderId="4" fillId="3" fontId="21" numFmtId="0" xfId="0" applyAlignment="1" applyBorder="1" applyFont="1">
      <alignment horizontal="center" readingOrder="0" shrinkToFit="0" vertical="center" wrapText="1"/>
    </xf>
    <xf borderId="4" fillId="3" fontId="21" numFmtId="171" xfId="0" applyAlignment="1" applyBorder="1" applyFont="1" applyNumberFormat="1">
      <alignment horizontal="center" readingOrder="0" vertical="center"/>
    </xf>
    <xf borderId="4" fillId="3" fontId="21" numFmtId="171" xfId="0" applyAlignment="1" applyBorder="1" applyFont="1" applyNumberFormat="1">
      <alignment horizontal="center" readingOrder="0" shrinkToFit="0" vertical="center" wrapText="1"/>
    </xf>
    <xf borderId="0" fillId="3" fontId="21" numFmtId="171" xfId="0" applyAlignment="1" applyFont="1" applyNumberFormat="1">
      <alignment horizontal="center" readingOrder="0" shrinkToFit="0" vertical="center" wrapText="1"/>
    </xf>
    <xf borderId="4" fillId="0" fontId="22" numFmtId="0" xfId="0" applyAlignment="1" applyBorder="1" applyFont="1">
      <alignment horizontal="center" readingOrder="0" vertical="center"/>
    </xf>
    <xf borderId="4" fillId="0" fontId="22" numFmtId="0" xfId="0" applyAlignment="1" applyBorder="1" applyFont="1">
      <alignment readingOrder="0" shrinkToFit="0" vertical="center" wrapText="1"/>
    </xf>
    <xf borderId="4" fillId="0" fontId="22" numFmtId="0" xfId="0" applyAlignment="1" applyBorder="1" applyFont="1">
      <alignment horizontal="center" readingOrder="0" shrinkToFit="0" vertical="center" wrapText="1"/>
    </xf>
    <xf borderId="4" fillId="0" fontId="22" numFmtId="2" xfId="0" applyAlignment="1" applyBorder="1" applyFont="1" applyNumberFormat="1">
      <alignment horizontal="center" readingOrder="0" vertical="center"/>
    </xf>
    <xf borderId="4" fillId="8" fontId="22" numFmtId="171" xfId="0" applyAlignment="1" applyBorder="1" applyFont="1" applyNumberFormat="1">
      <alignment horizontal="right" readingOrder="0" vertical="center"/>
    </xf>
    <xf borderId="4" fillId="0" fontId="22" numFmtId="171" xfId="0" applyAlignment="1" applyBorder="1" applyFont="1" applyNumberFormat="1">
      <alignment horizontal="center" shrinkToFit="0" vertical="center" wrapText="1"/>
    </xf>
    <xf borderId="0" fillId="0" fontId="22" numFmtId="171" xfId="0" applyAlignment="1" applyFont="1" applyNumberFormat="1">
      <alignment horizontal="center" shrinkToFit="0" vertical="center" wrapText="1"/>
    </xf>
    <xf borderId="4" fillId="0" fontId="16" numFmtId="0" xfId="0" applyAlignment="1" applyBorder="1" applyFont="1">
      <alignment readingOrder="0" shrinkToFit="0" vertical="center" wrapText="1"/>
    </xf>
    <xf borderId="4" fillId="9" fontId="22" numFmtId="171" xfId="0" applyAlignment="1" applyBorder="1" applyFont="1" applyNumberFormat="1">
      <alignment horizontal="right" readingOrder="0" vertical="center"/>
    </xf>
    <xf borderId="0" fillId="0" fontId="21" numFmtId="0" xfId="0" applyAlignment="1" applyFont="1">
      <alignment horizontal="center" shrinkToFit="0" vertical="center" wrapText="1"/>
    </xf>
    <xf borderId="0" fillId="0" fontId="21" numFmtId="0" xfId="0" applyAlignment="1" applyFont="1">
      <alignment horizontal="right" shrinkToFit="0" vertical="center" wrapText="1"/>
    </xf>
    <xf borderId="4" fillId="0" fontId="21" numFmtId="0" xfId="0" applyAlignment="1" applyBorder="1" applyFont="1">
      <alignment horizontal="center" shrinkToFit="0" vertical="center" wrapText="1"/>
    </xf>
    <xf borderId="4" fillId="8" fontId="21" numFmtId="171" xfId="0" applyAlignment="1" applyBorder="1" applyFont="1" applyNumberFormat="1">
      <alignment horizontal="center" shrinkToFit="0" vertical="center" wrapText="1"/>
    </xf>
    <xf borderId="0" fillId="3" fontId="21" numFmtId="171" xfId="0" applyAlignment="1" applyFont="1" applyNumberFormat="1">
      <alignment horizontal="center" shrinkToFit="0" vertical="center" wrapText="1"/>
    </xf>
    <xf borderId="0" fillId="0" fontId="21" numFmtId="164" xfId="0" applyAlignment="1" applyFont="1" applyNumberFormat="1">
      <alignment horizontal="center" shrinkToFit="0" vertical="center" wrapText="1"/>
    </xf>
    <xf borderId="0" fillId="0" fontId="21" numFmtId="0" xfId="0" applyAlignment="1" applyFont="1">
      <alignment shrinkToFit="0" vertical="center" wrapText="1"/>
    </xf>
    <xf borderId="36" fillId="2" fontId="21" numFmtId="164" xfId="0" applyAlignment="1" applyBorder="1" applyFont="1" applyNumberFormat="1">
      <alignment horizontal="center" shrinkToFit="0" vertical="center" wrapText="1"/>
    </xf>
    <xf borderId="36" fillId="2" fontId="21" numFmtId="0" xfId="0" applyAlignment="1" applyBorder="1" applyFont="1">
      <alignment shrinkToFit="0" vertical="center" wrapText="1"/>
    </xf>
    <xf borderId="36" fillId="2" fontId="21" numFmtId="0" xfId="0" applyAlignment="1" applyBorder="1" applyFont="1">
      <alignment horizontal="center" shrinkToFit="0" vertical="center" wrapText="1"/>
    </xf>
    <xf borderId="36" fillId="0" fontId="21" numFmtId="0" xfId="0" applyAlignment="1" applyBorder="1" applyFont="1">
      <alignment shrinkToFit="0" vertical="center" wrapText="1"/>
    </xf>
    <xf borderId="37" fillId="2" fontId="21" numFmtId="0" xfId="0" applyAlignment="1" applyBorder="1" applyFont="1">
      <alignment shrinkToFit="0" vertical="center" wrapText="1"/>
    </xf>
    <xf borderId="0" fillId="2" fontId="21" numFmtId="0" xfId="0" applyAlignment="1" applyFont="1">
      <alignment shrinkToFit="0" vertical="center" wrapText="1"/>
    </xf>
    <xf borderId="4" fillId="7" fontId="23" numFmtId="164" xfId="0" applyAlignment="1" applyBorder="1" applyFont="1" applyNumberFormat="1">
      <alignment horizontal="center" readingOrder="0" shrinkToFit="0" vertical="center" wrapText="1"/>
    </xf>
    <xf borderId="19" fillId="7" fontId="23" numFmtId="164" xfId="0" applyAlignment="1" applyBorder="1" applyFont="1" applyNumberFormat="1">
      <alignment readingOrder="0" vertical="center"/>
    </xf>
    <xf borderId="0" fillId="7" fontId="23" numFmtId="164" xfId="0" applyAlignment="1" applyFont="1" applyNumberFormat="1">
      <alignment readingOrder="0" vertical="center"/>
    </xf>
    <xf borderId="10" fillId="2" fontId="19" numFmtId="0" xfId="0" applyAlignment="1" applyBorder="1" applyFont="1">
      <alignment horizontal="center" shrinkToFit="0" vertical="center" wrapText="1"/>
    </xf>
    <xf borderId="14" fillId="2" fontId="19" numFmtId="0" xfId="0" applyAlignment="1" applyBorder="1" applyFont="1">
      <alignment shrinkToFit="0" vertical="center" wrapText="1"/>
    </xf>
    <xf borderId="14" fillId="0" fontId="3" numFmtId="0" xfId="0" applyBorder="1" applyFont="1"/>
    <xf borderId="21" fillId="0" fontId="3" numFmtId="0" xfId="0" applyBorder="1" applyFont="1"/>
    <xf borderId="0" fillId="2" fontId="19" numFmtId="0" xfId="0" applyAlignment="1" applyFont="1">
      <alignment shrinkToFit="0" vertical="center" wrapText="1"/>
    </xf>
    <xf borderId="10" fillId="0" fontId="19" numFmtId="0" xfId="0" applyAlignment="1" applyBorder="1" applyFont="1">
      <alignment horizontal="center" vertical="center"/>
    </xf>
    <xf borderId="21" fillId="0" fontId="19" numFmtId="0" xfId="0" applyAlignment="1" applyBorder="1" applyFont="1">
      <alignment shrinkToFit="0" vertical="center" wrapText="1"/>
    </xf>
    <xf borderId="21" fillId="0" fontId="19" numFmtId="0" xfId="0" applyAlignment="1" applyBorder="1" applyFont="1">
      <alignment horizontal="center" shrinkToFit="0" vertical="center" wrapText="1"/>
    </xf>
    <xf borderId="21" fillId="9" fontId="19" numFmtId="171" xfId="0" applyAlignment="1" applyBorder="1" applyFont="1" applyNumberFormat="1">
      <alignment horizontal="right" readingOrder="0" vertical="center"/>
    </xf>
    <xf borderId="21" fillId="0" fontId="19" numFmtId="171" xfId="0" applyAlignment="1" applyBorder="1" applyFont="1" applyNumberFormat="1">
      <alignment horizontal="center" shrinkToFit="0" vertical="center" wrapText="1"/>
    </xf>
    <xf borderId="0" fillId="0" fontId="19" numFmtId="171" xfId="0" applyAlignment="1" applyFont="1" applyNumberFormat="1">
      <alignment horizontal="center" shrinkToFit="0" vertical="center" wrapText="1"/>
    </xf>
    <xf borderId="0" fillId="0" fontId="19" numFmtId="0" xfId="0" applyAlignment="1" applyFont="1">
      <alignment vertical="center"/>
    </xf>
    <xf borderId="35" fillId="0" fontId="19" numFmtId="2" xfId="0" applyAlignment="1" applyBorder="1" applyFont="1" applyNumberFormat="1">
      <alignment vertical="center"/>
    </xf>
    <xf borderId="21" fillId="0" fontId="23" numFmtId="0" xfId="0" applyAlignment="1" applyBorder="1" applyFont="1">
      <alignment horizontal="center" shrinkToFit="0" vertical="center" wrapText="1"/>
    </xf>
    <xf borderId="21" fillId="9" fontId="23" numFmtId="171" xfId="0" applyAlignment="1" applyBorder="1" applyFont="1" applyNumberFormat="1">
      <alignment horizontal="center" shrinkToFit="0" vertical="center" wrapText="1"/>
    </xf>
    <xf borderId="0" fillId="3" fontId="23" numFmtId="171" xfId="0" applyAlignment="1" applyFont="1" applyNumberFormat="1">
      <alignment horizontal="center" shrinkToFit="0" vertical="center" wrapText="1"/>
    </xf>
    <xf borderId="0" fillId="0" fontId="22" numFmtId="0" xfId="0" applyAlignment="1" applyFont="1">
      <alignment horizontal="center" vertical="center"/>
    </xf>
    <xf borderId="0" fillId="0" fontId="22" numFmtId="0" xfId="0" applyAlignment="1" applyFont="1">
      <alignment vertical="center"/>
    </xf>
    <xf borderId="4" fillId="3" fontId="21" numFmtId="171" xfId="0" applyAlignment="1" applyBorder="1" applyFont="1" applyNumberFormat="1">
      <alignment horizontal="center" shrinkToFit="0" vertical="center" wrapText="1"/>
    </xf>
    <xf borderId="0" fillId="0" fontId="24" numFmtId="0" xfId="0" applyAlignment="1" applyFont="1">
      <alignment readingOrder="0" vertical="center"/>
    </xf>
    <xf borderId="4" fillId="7" fontId="23" numFmtId="164" xfId="0" applyAlignment="1" applyBorder="1" applyFont="1" applyNumberFormat="1">
      <alignment horizontal="center" readingOrder="0" shrinkToFit="0" wrapText="1"/>
    </xf>
    <xf borderId="19" fillId="7" fontId="23" numFmtId="164" xfId="0" applyAlignment="1" applyBorder="1" applyFont="1" applyNumberFormat="1">
      <alignment readingOrder="0"/>
    </xf>
    <xf borderId="0" fillId="7" fontId="23" numFmtId="164" xfId="0" applyAlignment="1" applyFont="1" applyNumberFormat="1">
      <alignment readingOrder="0"/>
    </xf>
    <xf borderId="10" fillId="2" fontId="19" numFmtId="0" xfId="0" applyAlignment="1" applyBorder="1" applyFont="1">
      <alignment horizontal="center" shrinkToFit="0" wrapText="1"/>
    </xf>
    <xf borderId="14" fillId="0" fontId="19" numFmtId="171" xfId="0" applyAlignment="1" applyBorder="1" applyFont="1" applyNumberFormat="1">
      <alignment shrinkToFit="0" wrapText="1"/>
    </xf>
    <xf borderId="0" fillId="0" fontId="19" numFmtId="171" xfId="0" applyAlignment="1" applyFont="1" applyNumberFormat="1">
      <alignment shrinkToFit="0" wrapText="1"/>
    </xf>
    <xf borderId="10" fillId="3" fontId="23" numFmtId="0" xfId="0" applyAlignment="1" applyBorder="1" applyFont="1">
      <alignment horizontal="center"/>
    </xf>
    <xf borderId="21" fillId="3" fontId="23" numFmtId="0" xfId="0" applyAlignment="1" applyBorder="1" applyFont="1">
      <alignment horizontal="center" shrinkToFit="0" wrapText="1"/>
    </xf>
    <xf borderId="21" fillId="3" fontId="23" numFmtId="2" xfId="0" applyAlignment="1" applyBorder="1" applyFont="1" applyNumberFormat="1">
      <alignment horizontal="center"/>
    </xf>
    <xf borderId="21" fillId="3" fontId="23" numFmtId="171" xfId="0" applyAlignment="1" applyBorder="1" applyFont="1" applyNumberFormat="1">
      <alignment horizontal="center"/>
    </xf>
    <xf borderId="21" fillId="3" fontId="23" numFmtId="171" xfId="0" applyAlignment="1" applyBorder="1" applyFont="1" applyNumberFormat="1">
      <alignment horizontal="center" shrinkToFit="0" wrapText="1"/>
    </xf>
    <xf borderId="0" fillId="3" fontId="23" numFmtId="171" xfId="0" applyAlignment="1" applyFont="1" applyNumberFormat="1">
      <alignment horizontal="center" shrinkToFit="0" wrapText="1"/>
    </xf>
    <xf borderId="10" fillId="0" fontId="19" numFmtId="0" xfId="0" applyAlignment="1" applyBorder="1" applyFont="1">
      <alignment horizontal="center" readingOrder="0"/>
    </xf>
    <xf borderId="21" fillId="0" fontId="19" numFmtId="0" xfId="0" applyAlignment="1" applyBorder="1" applyFont="1">
      <alignment shrinkToFit="0" wrapText="1"/>
    </xf>
    <xf borderId="21" fillId="0" fontId="19" numFmtId="0" xfId="0" applyAlignment="1" applyBorder="1" applyFont="1">
      <alignment horizontal="center" shrinkToFit="0" wrapText="1"/>
    </xf>
    <xf borderId="21" fillId="0" fontId="19" numFmtId="2" xfId="0" applyAlignment="1" applyBorder="1" applyFont="1" applyNumberFormat="1">
      <alignment horizontal="center"/>
    </xf>
    <xf borderId="4" fillId="9" fontId="19" numFmtId="171" xfId="0" applyAlignment="1" applyBorder="1" applyFont="1" applyNumberFormat="1">
      <alignment horizontal="center" readingOrder="0" vertical="center"/>
    </xf>
    <xf borderId="21" fillId="0" fontId="19" numFmtId="171" xfId="0" applyAlignment="1" applyBorder="1" applyFont="1" applyNumberFormat="1">
      <alignment horizontal="center" shrinkToFit="0" wrapText="1"/>
    </xf>
    <xf borderId="0" fillId="0" fontId="19" numFmtId="171" xfId="0" applyAlignment="1" applyFont="1" applyNumberFormat="1">
      <alignment horizontal="center" shrinkToFit="0" wrapText="1"/>
    </xf>
    <xf borderId="10" fillId="0" fontId="19" numFmtId="0" xfId="0" applyAlignment="1" applyBorder="1" applyFont="1">
      <alignment horizontal="center"/>
    </xf>
    <xf borderId="10" fillId="9" fontId="19" numFmtId="171" xfId="0" applyAlignment="1" applyBorder="1" applyFont="1" applyNumberFormat="1">
      <alignment horizontal="center" readingOrder="0" vertical="center"/>
    </xf>
    <xf borderId="10" fillId="9" fontId="19" numFmtId="171" xfId="0" applyAlignment="1" applyBorder="1" applyFont="1" applyNumberFormat="1">
      <alignment horizontal="center" vertical="center"/>
    </xf>
    <xf borderId="21" fillId="0" fontId="19" numFmtId="170" xfId="0" applyAlignment="1" applyBorder="1" applyFont="1" applyNumberFormat="1">
      <alignment horizontal="center"/>
    </xf>
    <xf borderId="10" fillId="8" fontId="19" numFmtId="171" xfId="0" applyAlignment="1" applyBorder="1" applyFont="1" applyNumberFormat="1">
      <alignment horizontal="right" readingOrder="0" vertical="center"/>
    </xf>
    <xf borderId="10" fillId="8" fontId="19" numFmtId="172" xfId="0" applyAlignment="1" applyBorder="1" applyFont="1" applyNumberFormat="1">
      <alignment horizontal="center" readingOrder="0" shrinkToFit="0" vertical="center" wrapText="1"/>
    </xf>
    <xf borderId="10" fillId="0" fontId="19" numFmtId="0" xfId="0" applyAlignment="1" applyBorder="1" applyFont="1">
      <alignment horizontal="center" shrinkToFit="0" wrapText="1"/>
    </xf>
    <xf borderId="10" fillId="8" fontId="19" numFmtId="172" xfId="0" applyAlignment="1" applyBorder="1" applyFont="1" applyNumberFormat="1">
      <alignment horizontal="center" shrinkToFit="0" vertical="center" wrapText="1"/>
    </xf>
    <xf borderId="0" fillId="0" fontId="19" numFmtId="0" xfId="0" applyFont="1"/>
    <xf borderId="35" fillId="0" fontId="19" numFmtId="2" xfId="0" applyBorder="1" applyFont="1" applyNumberFormat="1"/>
    <xf borderId="21" fillId="0" fontId="23" numFmtId="171" xfId="0" applyAlignment="1" applyBorder="1" applyFont="1" applyNumberFormat="1">
      <alignment horizontal="center" shrinkToFit="0" wrapText="1"/>
    </xf>
    <xf borderId="21" fillId="9" fontId="23" numFmtId="171" xfId="0" applyAlignment="1" applyBorder="1" applyFont="1" applyNumberFormat="1">
      <alignment horizontal="center" shrinkToFit="0" wrapText="1"/>
    </xf>
    <xf borderId="14" fillId="0" fontId="16" numFmtId="0" xfId="0" applyAlignment="1" applyBorder="1" applyFont="1">
      <alignment readingOrder="0" shrinkToFit="0" vertical="center" wrapText="1"/>
    </xf>
    <xf borderId="0" fillId="0" fontId="16" numFmtId="0" xfId="0" applyAlignment="1" applyFont="1">
      <alignment readingOrder="0" shrinkToFit="0" vertical="center" wrapText="1"/>
    </xf>
    <xf borderId="4" fillId="9" fontId="19" numFmtId="171" xfId="0" applyAlignment="1" applyBorder="1" applyFont="1" applyNumberFormat="1">
      <alignment horizontal="right" vertical="center"/>
    </xf>
    <xf borderId="10" fillId="9" fontId="19" numFmtId="171" xfId="0" applyAlignment="1" applyBorder="1" applyFont="1" applyNumberFormat="1">
      <alignment horizontal="right" readingOrder="0" vertical="center"/>
    </xf>
    <xf borderId="4" fillId="0" fontId="22" numFmtId="170" xfId="0" applyAlignment="1" applyBorder="1" applyFont="1" applyNumberFormat="1">
      <alignment horizontal="center" readingOrder="0" vertical="center"/>
    </xf>
    <xf borderId="10" fillId="9" fontId="19" numFmtId="171" xfId="0" applyAlignment="1" applyBorder="1" applyFont="1" applyNumberFormat="1">
      <alignment horizontal="right" vertical="center"/>
    </xf>
    <xf borderId="4" fillId="9" fontId="21" numFmtId="171" xfId="0" applyAlignment="1" applyBorder="1" applyFont="1" applyNumberFormat="1">
      <alignment horizontal="center" shrinkToFit="0" vertical="center" wrapText="1"/>
    </xf>
    <xf borderId="22" fillId="2" fontId="19" numFmtId="0" xfId="0" applyAlignment="1" applyBorder="1" applyFont="1">
      <alignment shrinkToFit="0" vertical="center" wrapText="1"/>
    </xf>
    <xf borderId="0" fillId="2" fontId="19" numFmtId="0" xfId="0" applyAlignment="1" applyFont="1">
      <alignment shrinkToFit="0" vertical="center" wrapText="1"/>
    </xf>
    <xf borderId="4" fillId="0" fontId="22" numFmtId="0" xfId="0" applyAlignment="1" applyBorder="1" applyFont="1">
      <alignment horizontal="center" vertical="center"/>
    </xf>
    <xf borderId="4" fillId="0" fontId="22" numFmtId="0" xfId="0" applyAlignment="1" applyBorder="1" applyFont="1">
      <alignment shrinkToFit="0" vertical="center" wrapText="1"/>
    </xf>
    <xf borderId="4" fillId="0" fontId="22" numFmtId="0" xfId="0" applyAlignment="1" applyBorder="1" applyFont="1">
      <alignment horizontal="center" shrinkToFit="0" vertical="center" wrapText="1"/>
    </xf>
    <xf borderId="4" fillId="9" fontId="13" numFmtId="171" xfId="0" applyAlignment="1" applyBorder="1" applyFont="1" applyNumberFormat="1">
      <alignment horizontal="right" readingOrder="0" vertical="center"/>
    </xf>
    <xf borderId="0" fillId="0" fontId="21" numFmtId="171" xfId="0" applyAlignment="1" applyFont="1" applyNumberFormat="1">
      <alignment horizontal="center" shrinkToFit="0" vertical="center" wrapText="1"/>
    </xf>
    <xf borderId="22" fillId="7" fontId="23" numFmtId="164" xfId="0" applyAlignment="1" applyBorder="1" applyFont="1" applyNumberFormat="1">
      <alignment readingOrder="0" vertical="center"/>
    </xf>
    <xf borderId="30" fillId="2" fontId="19" numFmtId="0" xfId="0" applyAlignment="1" applyBorder="1" applyFont="1">
      <alignment shrinkToFit="0" vertical="center" wrapText="1"/>
    </xf>
    <xf borderId="4" fillId="0" fontId="22" numFmtId="0" xfId="0" applyAlignment="1" applyBorder="1" applyFont="1">
      <alignment horizontal="left" readingOrder="0" shrinkToFit="0" vertical="center" wrapText="1"/>
    </xf>
    <xf borderId="4" fillId="2" fontId="22" numFmtId="173" xfId="0" applyAlignment="1" applyBorder="1" applyFont="1" applyNumberFormat="1">
      <alignment horizontal="center" vertical="center"/>
    </xf>
    <xf borderId="4" fillId="0" fontId="22" numFmtId="0" xfId="0" applyAlignment="1" applyBorder="1" applyFont="1">
      <alignment horizontal="left" shrinkToFit="0" vertical="center" wrapText="1"/>
    </xf>
    <xf borderId="10" fillId="2" fontId="19" numFmtId="0" xfId="0" applyAlignment="1" applyBorder="1" applyFont="1">
      <alignment horizontal="center" shrinkToFit="0" vertical="center" wrapText="1"/>
    </xf>
    <xf borderId="30" fillId="2" fontId="19" numFmtId="171" xfId="0" applyAlignment="1" applyBorder="1" applyFont="1" applyNumberFormat="1">
      <alignment shrinkToFit="0" vertical="center" wrapText="1"/>
    </xf>
    <xf borderId="0" fillId="2" fontId="19" numFmtId="171" xfId="0" applyAlignment="1" applyFont="1" applyNumberFormat="1">
      <alignment shrinkToFit="0" vertical="center" wrapText="1"/>
    </xf>
    <xf borderId="10" fillId="3" fontId="23" numFmtId="0" xfId="0" applyAlignment="1" applyBorder="1" applyFont="1">
      <alignment horizontal="center" vertical="center"/>
    </xf>
    <xf borderId="21" fillId="3" fontId="23" numFmtId="0" xfId="0" applyAlignment="1" applyBorder="1" applyFont="1">
      <alignment horizontal="center" shrinkToFit="0" vertical="center" wrapText="1"/>
    </xf>
    <xf borderId="21" fillId="3" fontId="23" numFmtId="2" xfId="0" applyAlignment="1" applyBorder="1" applyFont="1" applyNumberFormat="1">
      <alignment horizontal="center" vertical="center"/>
    </xf>
    <xf borderId="21" fillId="3" fontId="23" numFmtId="171" xfId="0" applyAlignment="1" applyBorder="1" applyFont="1" applyNumberFormat="1">
      <alignment horizontal="center" vertical="center"/>
    </xf>
    <xf borderId="21" fillId="3" fontId="23" numFmtId="171" xfId="0" applyAlignment="1" applyBorder="1" applyFont="1" applyNumberFormat="1">
      <alignment horizontal="center" shrinkToFit="0" vertical="center" wrapText="1"/>
    </xf>
    <xf borderId="4" fillId="0" fontId="19" numFmtId="0" xfId="0" applyAlignment="1" applyBorder="1" applyFont="1">
      <alignment horizontal="center" vertical="center"/>
    </xf>
    <xf borderId="15" fillId="0" fontId="25" numFmtId="0" xfId="0" applyAlignment="1" applyBorder="1" applyFont="1">
      <alignment readingOrder="0" shrinkToFit="0" vertical="center" wrapText="1"/>
    </xf>
    <xf borderId="15" fillId="0" fontId="19" numFmtId="0" xfId="0" applyAlignment="1" applyBorder="1" applyFont="1">
      <alignment horizontal="center" shrinkToFit="0" vertical="center" wrapText="1"/>
    </xf>
    <xf borderId="15" fillId="0" fontId="19" numFmtId="2" xfId="0" applyAlignment="1" applyBorder="1" applyFont="1" applyNumberFormat="1">
      <alignment horizontal="center" vertical="center"/>
    </xf>
    <xf borderId="15" fillId="9" fontId="19" numFmtId="171" xfId="0" applyAlignment="1" applyBorder="1" applyFont="1" applyNumberFormat="1">
      <alignment horizontal="right" readingOrder="0" vertical="center"/>
    </xf>
    <xf borderId="15" fillId="0" fontId="19" numFmtId="171" xfId="0" applyAlignment="1" applyBorder="1" applyFont="1" applyNumberFormat="1">
      <alignment horizontal="center" shrinkToFit="0" vertical="center" wrapText="1"/>
    </xf>
    <xf borderId="0" fillId="0" fontId="23" numFmtId="171" xfId="0" applyAlignment="1" applyFont="1" applyNumberFormat="1">
      <alignment horizontal="center" shrinkToFit="0" vertical="center" wrapText="1"/>
    </xf>
    <xf borderId="0" fillId="0" fontId="23" numFmtId="0" xfId="0" applyAlignment="1" applyFont="1">
      <alignment horizontal="center" shrinkToFit="0" vertical="center" wrapText="1"/>
    </xf>
    <xf borderId="0" fillId="0" fontId="23" numFmtId="0" xfId="0" applyAlignment="1" applyFont="1">
      <alignment shrinkToFit="0" vertical="center" wrapText="1"/>
    </xf>
    <xf borderId="0" fillId="0" fontId="19" numFmtId="0" xfId="0" applyAlignment="1" applyFont="1">
      <alignment vertical="center"/>
    </xf>
    <xf borderId="0" fillId="0" fontId="19" numFmtId="171" xfId="0" applyAlignment="1" applyFont="1" applyNumberFormat="1">
      <alignment vertical="center"/>
    </xf>
    <xf borderId="0" fillId="0" fontId="19" numFmtId="0" xfId="0" applyFont="1"/>
    <xf borderId="14" fillId="2" fontId="19" numFmtId="171" xfId="0" applyAlignment="1" applyBorder="1" applyFont="1" applyNumberFormat="1">
      <alignment readingOrder="0" shrinkToFit="0" wrapText="1"/>
    </xf>
    <xf borderId="0" fillId="2" fontId="19" numFmtId="171" xfId="0" applyAlignment="1" applyFont="1" applyNumberFormat="1">
      <alignment readingOrder="0" shrinkToFit="0" wrapText="1"/>
    </xf>
    <xf borderId="10" fillId="3" fontId="23" numFmtId="0" xfId="0" applyAlignment="1" applyBorder="1" applyFont="1">
      <alignment horizontal="center" vertical="center"/>
    </xf>
    <xf borderId="21" fillId="3" fontId="23" numFmtId="0" xfId="0" applyAlignment="1" applyBorder="1" applyFont="1">
      <alignment horizontal="center" shrinkToFit="0" vertical="center" wrapText="1"/>
    </xf>
    <xf borderId="21" fillId="2" fontId="19" numFmtId="173" xfId="0" applyAlignment="1" applyBorder="1" applyFont="1" applyNumberFormat="1">
      <alignment horizontal="center"/>
    </xf>
    <xf borderId="21" fillId="9" fontId="19" numFmtId="171" xfId="0" applyAlignment="1" applyBorder="1" applyFont="1" applyNumberFormat="1">
      <alignment horizontal="right" readingOrder="0"/>
    </xf>
    <xf borderId="21" fillId="0" fontId="23" numFmtId="171" xfId="0" applyAlignment="1" applyBorder="1" applyFont="1" applyNumberFormat="1">
      <alignment horizontal="center" shrinkToFit="0" vertical="center" wrapText="1"/>
    </xf>
    <xf borderId="0" fillId="0" fontId="19" numFmtId="0" xfId="0" applyFont="1"/>
    <xf borderId="0" fillId="0" fontId="19" numFmtId="2" xfId="0" applyFont="1" applyNumberFormat="1"/>
    <xf borderId="0" fillId="0" fontId="23" numFmtId="0" xfId="0" applyAlignment="1" applyFont="1">
      <alignment horizontal="center" shrinkToFit="0" vertical="center" wrapText="1"/>
    </xf>
    <xf borderId="0" fillId="0" fontId="23" numFmtId="0" xfId="0" applyAlignment="1" applyFont="1">
      <alignment horizontal="center"/>
    </xf>
    <xf borderId="0" fillId="0" fontId="19" numFmtId="0" xfId="0" applyAlignment="1" applyFont="1">
      <alignment horizontal="center"/>
    </xf>
    <xf borderId="2" fillId="2" fontId="10" numFmtId="0" xfId="0" applyAlignment="1" applyBorder="1" applyFont="1">
      <alignment horizontal="left" vertical="center"/>
    </xf>
    <xf borderId="0" fillId="0" fontId="26" numFmtId="0" xfId="0" applyFont="1"/>
    <xf borderId="0" fillId="0" fontId="11" numFmtId="166" xfId="0" applyAlignment="1" applyFont="1" applyNumberFormat="1">
      <alignment vertical="center"/>
    </xf>
    <xf borderId="0" fillId="0" fontId="21" numFmtId="0" xfId="0" applyAlignment="1" applyFont="1">
      <alignment horizontal="left" shrinkToFit="0" vertical="center" wrapText="1"/>
    </xf>
    <xf borderId="1" fillId="2" fontId="11" numFmtId="0" xfId="0" applyAlignment="1" applyBorder="1" applyFont="1">
      <alignment horizontal="left" shrinkToFit="0" vertical="center" wrapText="1"/>
    </xf>
    <xf borderId="1" fillId="2" fontId="13" numFmtId="0" xfId="0" applyAlignment="1" applyBorder="1" applyFont="1">
      <alignment horizontal="center" shrinkToFit="0" vertical="center" wrapText="1"/>
    </xf>
    <xf borderId="2" fillId="2" fontId="11" numFmtId="0" xfId="0" applyAlignment="1" applyBorder="1" applyFont="1">
      <alignment horizontal="left" shrinkToFit="0" vertical="center" wrapText="1"/>
    </xf>
    <xf borderId="2" fillId="2" fontId="13" numFmtId="0" xfId="0" applyAlignment="1" applyBorder="1" applyFont="1">
      <alignment horizontal="center" shrinkToFit="0" vertical="center" wrapText="1"/>
    </xf>
    <xf borderId="2" fillId="2" fontId="27" numFmtId="0" xfId="0" applyAlignment="1" applyBorder="1" applyFont="1">
      <alignment horizontal="center" vertical="center"/>
    </xf>
    <xf borderId="0" fillId="2" fontId="27" numFmtId="0" xfId="0" applyAlignment="1" applyFont="1">
      <alignment horizontal="center" vertical="center"/>
    </xf>
    <xf borderId="16" fillId="3" fontId="11" numFmtId="0" xfId="0" applyAlignment="1" applyBorder="1" applyFont="1">
      <alignment horizontal="center" readingOrder="0" vertical="center"/>
    </xf>
    <xf borderId="16" fillId="3" fontId="11" numFmtId="0" xfId="0" applyAlignment="1" applyBorder="1" applyFont="1">
      <alignment horizontal="center" vertical="center"/>
    </xf>
    <xf borderId="10" fillId="0" fontId="3" numFmtId="0" xfId="0" applyBorder="1" applyFont="1"/>
    <xf borderId="16" fillId="0" fontId="13" numFmtId="0" xfId="0" applyAlignment="1" applyBorder="1" applyFont="1">
      <alignment horizontal="center" shrinkToFit="0" vertical="center" wrapText="1"/>
    </xf>
    <xf borderId="16" fillId="2" fontId="13" numFmtId="0" xfId="0" applyAlignment="1" applyBorder="1" applyFont="1">
      <alignment horizontal="left" shrinkToFit="0" vertical="center" wrapText="1"/>
    </xf>
    <xf borderId="16" fillId="2" fontId="13" numFmtId="171" xfId="0" applyAlignment="1" applyBorder="1" applyFont="1" applyNumberFormat="1">
      <alignment horizontal="center" shrinkToFit="0" vertical="center" wrapText="1"/>
    </xf>
    <xf borderId="16" fillId="2" fontId="13" numFmtId="10" xfId="0" applyAlignment="1" applyBorder="1" applyFont="1" applyNumberFormat="1">
      <alignment horizontal="center" vertical="center"/>
    </xf>
    <xf borderId="4" fillId="2" fontId="13" numFmtId="169" xfId="0" applyAlignment="1" applyBorder="1" applyFont="1" applyNumberFormat="1">
      <alignment vertical="center"/>
    </xf>
    <xf borderId="4" fillId="4" fontId="13" numFmtId="10" xfId="0" applyAlignment="1" applyBorder="1" applyFont="1" applyNumberFormat="1">
      <alignment vertical="center"/>
    </xf>
    <xf borderId="16" fillId="0" fontId="13" numFmtId="0" xfId="0" applyAlignment="1" applyBorder="1" applyFont="1">
      <alignment horizontal="left" shrinkToFit="0" vertical="center" wrapText="1"/>
    </xf>
    <xf borderId="4" fillId="0" fontId="13" numFmtId="10" xfId="0" applyAlignment="1" applyBorder="1" applyFont="1" applyNumberFormat="1">
      <alignment vertical="center"/>
    </xf>
    <xf borderId="4" fillId="0" fontId="13" numFmtId="0" xfId="0" applyAlignment="1" applyBorder="1" applyFont="1">
      <alignment vertical="center"/>
    </xf>
    <xf borderId="4" fillId="0" fontId="11" numFmtId="0" xfId="0" applyAlignment="1" applyBorder="1" applyFont="1">
      <alignment horizontal="center" vertical="center"/>
    </xf>
    <xf borderId="4" fillId="0" fontId="11" numFmtId="171" xfId="0" applyAlignment="1" applyBorder="1" applyFont="1" applyNumberFormat="1">
      <alignment vertical="center"/>
    </xf>
    <xf borderId="4" fillId="0" fontId="11" numFmtId="10" xfId="0" applyAlignment="1" applyBorder="1" applyFont="1" applyNumberFormat="1">
      <alignment horizontal="center" vertical="center"/>
    </xf>
    <xf borderId="4" fillId="0" fontId="11" numFmtId="174" xfId="0" applyAlignment="1" applyBorder="1" applyFont="1" applyNumberFormat="1">
      <alignment horizontal="right" vertical="center"/>
    </xf>
    <xf borderId="4" fillId="0" fontId="11" numFmtId="174" xfId="0" applyAlignment="1" applyBorder="1" applyFont="1" applyNumberFormat="1">
      <alignment vertical="center"/>
    </xf>
    <xf borderId="4" fillId="0" fontId="13" numFmtId="171" xfId="0" applyAlignment="1" applyBorder="1" applyFont="1" applyNumberFormat="1">
      <alignment horizontal="right" readingOrder="0" vertical="center"/>
    </xf>
    <xf borderId="0" fillId="0" fontId="13" numFmtId="0" xfId="0" applyAlignment="1" applyFont="1">
      <alignment vertical="center"/>
    </xf>
    <xf borderId="0" fillId="0" fontId="13" numFmtId="171" xfId="0" applyAlignment="1" applyFont="1" applyNumberFormat="1">
      <alignment vertical="center"/>
    </xf>
    <xf borderId="0" fillId="0" fontId="13" numFmtId="4" xfId="0" applyAlignment="1" applyFont="1" applyNumberFormat="1">
      <alignment vertical="center"/>
    </xf>
    <xf borderId="0" fillId="0" fontId="21" numFmtId="0" xfId="0" applyAlignment="1" applyFont="1">
      <alignment horizontal="center" vertical="center"/>
    </xf>
    <xf borderId="0" fillId="2" fontId="28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24" fillId="0" fontId="4" numFmtId="166" xfId="0" applyAlignment="1" applyBorder="1" applyFont="1" applyNumberFormat="1">
      <alignment horizontal="left" readingOrder="0" shrinkToFit="0" vertical="center" wrapText="1"/>
    </xf>
    <xf borderId="0" fillId="0" fontId="29" numFmtId="166" xfId="0" applyAlignment="1" applyFont="1" applyNumberFormat="1">
      <alignment horizontal="left" vertical="center"/>
    </xf>
    <xf borderId="24" fillId="0" fontId="4" numFmtId="0" xfId="0" applyAlignment="1" applyBorder="1" applyFont="1">
      <alignment horizontal="left" readingOrder="0" shrinkToFit="0" vertical="center" wrapText="1"/>
    </xf>
    <xf borderId="38" fillId="2" fontId="30" numFmtId="0" xfId="0" applyAlignment="1" applyBorder="1" applyFont="1">
      <alignment horizontal="center" vertical="center"/>
    </xf>
    <xf borderId="39" fillId="0" fontId="3" numFmtId="0" xfId="0" applyBorder="1" applyFont="1"/>
    <xf borderId="0" fillId="2" fontId="30" numFmtId="0" xfId="0" applyAlignment="1" applyFont="1">
      <alignment horizontal="center" vertical="center"/>
    </xf>
    <xf borderId="22" fillId="7" fontId="2" numFmtId="164" xfId="0" applyAlignment="1" applyBorder="1" applyFont="1" applyNumberFormat="1">
      <alignment horizontal="left" readingOrder="0" shrinkToFit="0" vertical="center" wrapText="1"/>
    </xf>
    <xf borderId="17" fillId="2" fontId="1" numFmtId="0" xfId="0" applyAlignment="1" applyBorder="1" applyFont="1">
      <alignment horizontal="left" readingOrder="0" shrinkToFit="0" vertical="center" wrapText="1"/>
    </xf>
    <xf borderId="18" fillId="0" fontId="3" numFmtId="0" xfId="0" applyBorder="1" applyFont="1"/>
    <xf borderId="31" fillId="0" fontId="3" numFmtId="0" xfId="0" applyBorder="1" applyFont="1"/>
    <xf borderId="40" fillId="2" fontId="1" numFmtId="0" xfId="0" applyAlignment="1" applyBorder="1" applyFont="1">
      <alignment horizontal="left" readingOrder="0" shrinkToFit="0" vertical="center" wrapText="1"/>
    </xf>
    <xf borderId="35" fillId="0" fontId="3" numFmtId="0" xfId="0" applyBorder="1" applyFont="1"/>
    <xf borderId="30" fillId="2" fontId="1" numFmtId="0" xfId="0" applyAlignment="1" applyBorder="1" applyFont="1">
      <alignment horizontal="left" readingOrder="0" shrinkToFit="0" vertical="center" wrapText="1"/>
    </xf>
    <xf borderId="10" fillId="3" fontId="2" numFmtId="0" xfId="0" applyAlignment="1" applyBorder="1" applyFont="1">
      <alignment horizontal="center" readingOrder="0" vertical="center"/>
    </xf>
    <xf borderId="10" fillId="3" fontId="2" numFmtId="0" xfId="0" applyAlignment="1" applyBorder="1" applyFont="1">
      <alignment horizontal="center" readingOrder="0" shrinkToFit="0" vertical="center" wrapText="1"/>
    </xf>
    <xf borderId="10" fillId="3" fontId="2" numFmtId="171" xfId="0" applyAlignment="1" applyBorder="1" applyFont="1" applyNumberFormat="1">
      <alignment horizontal="center" readingOrder="0" vertical="center"/>
    </xf>
    <xf borderId="10" fillId="3" fontId="2" numFmtId="171" xfId="0" applyAlignment="1" applyBorder="1" applyFont="1" applyNumberFormat="1">
      <alignment horizontal="center" readingOrder="0" shrinkToFit="0" vertical="center" wrapText="1"/>
    </xf>
    <xf borderId="4" fillId="0" fontId="6" numFmtId="0" xfId="0" applyAlignment="1" applyBorder="1" applyFont="1">
      <alignment readingOrder="0" shrinkToFit="0" vertical="center" wrapText="1"/>
    </xf>
    <xf borderId="4" fillId="0" fontId="1" numFmtId="171" xfId="0" applyAlignment="1" applyBorder="1" applyFont="1" applyNumberFormat="1">
      <alignment horizontal="right" readingOrder="0" vertical="center"/>
    </xf>
    <xf borderId="4" fillId="0" fontId="1" numFmtId="171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4" fillId="0" fontId="2" numFmtId="171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171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25" fillId="2" fontId="11" numFmtId="0" xfId="0" applyAlignment="1" applyBorder="1" applyFont="1">
      <alignment horizontal="left" shrinkToFit="0" vertical="center" wrapText="1"/>
    </xf>
    <xf borderId="25" fillId="0" fontId="11" numFmtId="0" xfId="0" applyAlignment="1" applyBorder="1" applyFont="1">
      <alignment horizontal="left" readingOrder="0" shrinkToFit="0" vertical="center" wrapText="1"/>
    </xf>
    <xf borderId="25" fillId="2" fontId="11" numFmtId="0" xfId="0" applyAlignment="1" applyBorder="1" applyFont="1">
      <alignment horizontal="left" readingOrder="0" shrinkToFit="0" vertical="center" wrapText="1"/>
    </xf>
    <xf borderId="41" fillId="0" fontId="3" numFmtId="0" xfId="0" applyBorder="1" applyFont="1"/>
    <xf borderId="25" fillId="0" fontId="11" numFmtId="166" xfId="0" applyAlignment="1" applyBorder="1" applyFont="1" applyNumberFormat="1">
      <alignment vertical="center"/>
    </xf>
    <xf borderId="1" fillId="2" fontId="22" numFmtId="0" xfId="0" applyAlignment="1" applyBorder="1" applyFont="1">
      <alignment vertical="center"/>
    </xf>
    <xf borderId="1" fillId="7" fontId="22" numFmtId="0" xfId="0" applyAlignment="1" applyBorder="1" applyFont="1">
      <alignment vertical="center"/>
    </xf>
    <xf borderId="1" fillId="7" fontId="21" numFmtId="0" xfId="0" applyAlignment="1" applyBorder="1" applyFont="1">
      <alignment vertical="center"/>
    </xf>
    <xf borderId="1" fillId="7" fontId="31" numFmtId="0" xfId="0" applyAlignment="1" applyBorder="1" applyFont="1">
      <alignment vertical="center"/>
    </xf>
    <xf borderId="37" fillId="7" fontId="31" numFmtId="0" xfId="0" applyAlignment="1" applyBorder="1" applyFont="1">
      <alignment vertical="center"/>
    </xf>
    <xf borderId="0" fillId="7" fontId="19" numFmtId="0" xfId="0" applyAlignment="1" applyFont="1">
      <alignment vertical="center"/>
    </xf>
    <xf borderId="2" fillId="7" fontId="13" numFmtId="0" xfId="0" applyAlignment="1" applyBorder="1" applyFont="1">
      <alignment horizontal="right" vertical="center"/>
    </xf>
    <xf borderId="4" fillId="2" fontId="32" numFmtId="0" xfId="0" applyAlignment="1" applyBorder="1" applyFont="1">
      <alignment horizontal="center" shrinkToFit="0" vertical="center" wrapText="1"/>
    </xf>
    <xf borderId="4" fillId="2" fontId="32" numFmtId="10" xfId="0" applyAlignment="1" applyBorder="1" applyFont="1" applyNumberFormat="1">
      <alignment horizontal="center" shrinkToFit="0" vertical="center" wrapText="1"/>
    </xf>
    <xf borderId="42" fillId="7" fontId="22" numFmtId="0" xfId="0" applyAlignment="1" applyBorder="1" applyFont="1">
      <alignment vertical="center"/>
    </xf>
    <xf borderId="37" fillId="7" fontId="22" numFmtId="0" xfId="0" applyAlignment="1" applyBorder="1" applyFont="1">
      <alignment vertical="center"/>
    </xf>
    <xf borderId="1" fillId="7" fontId="22" numFmtId="0" xfId="0" applyAlignment="1" applyBorder="1" applyFont="1">
      <alignment readingOrder="0" vertical="center"/>
    </xf>
    <xf borderId="43" fillId="7" fontId="22" numFmtId="0" xfId="0" applyAlignment="1" applyBorder="1" applyFont="1">
      <alignment horizontal="center" readingOrder="0" vertical="center"/>
    </xf>
    <xf borderId="44" fillId="3" fontId="22" numFmtId="0" xfId="0" applyAlignment="1" applyBorder="1" applyFont="1">
      <alignment readingOrder="0" vertical="center"/>
    </xf>
    <xf borderId="36" fillId="7" fontId="31" numFmtId="0" xfId="0" applyAlignment="1" applyBorder="1" applyFont="1">
      <alignment vertical="center"/>
    </xf>
    <xf borderId="2" fillId="7" fontId="31" numFmtId="0" xfId="0" applyAlignment="1" applyBorder="1" applyFont="1">
      <alignment vertical="center"/>
    </xf>
    <xf borderId="45" fillId="3" fontId="22" numFmtId="0" xfId="0" applyAlignment="1" applyBorder="1" applyFont="1">
      <alignment vertical="center"/>
    </xf>
    <xf borderId="2" fillId="7" fontId="22" numFmtId="0" xfId="0" applyAlignment="1" applyBorder="1" applyFont="1">
      <alignment vertical="center"/>
    </xf>
    <xf borderId="4" fillId="2" fontId="11" numFmtId="0" xfId="0" applyAlignment="1" applyBorder="1" applyFont="1">
      <alignment horizontal="center" shrinkToFit="0" vertical="center" wrapText="1"/>
    </xf>
    <xf borderId="4" fillId="2" fontId="11" numFmtId="167" xfId="0" applyAlignment="1" applyBorder="1" applyFont="1" applyNumberFormat="1">
      <alignment horizontal="center" vertical="center"/>
    </xf>
    <xf borderId="3" fillId="7" fontId="31" numFmtId="0" xfId="0" applyAlignment="1" applyBorder="1" applyFont="1">
      <alignment vertical="center"/>
    </xf>
    <xf borderId="46" fillId="3" fontId="22" numFmtId="0" xfId="0" applyAlignment="1" applyBorder="1" applyFont="1">
      <alignment vertical="center"/>
    </xf>
    <xf borderId="26" fillId="7" fontId="22" numFmtId="0" xfId="0" applyAlignment="1" applyBorder="1" applyFont="1">
      <alignment vertical="center"/>
    </xf>
    <xf borderId="37" fillId="2" fontId="22" numFmtId="0" xfId="0" applyAlignment="1" applyBorder="1" applyFont="1">
      <alignment vertical="center"/>
    </xf>
    <xf borderId="22" fillId="0" fontId="22" numFmtId="0" xfId="0" applyAlignment="1" applyBorder="1" applyFont="1">
      <alignment horizontal="left" readingOrder="0" shrinkToFit="0" vertical="center" wrapText="1"/>
    </xf>
    <xf borderId="0" fillId="0" fontId="22" numFmtId="0" xfId="0" applyAlignment="1" applyFont="1">
      <alignment horizontal="left" shrinkToFit="0" vertical="center" wrapText="1"/>
    </xf>
    <xf borderId="22" fillId="0" fontId="33" numFmtId="0" xfId="0" applyAlignment="1" applyBorder="1" applyFont="1">
      <alignment horizontal="left" readingOrder="0" shrinkToFit="0" vertical="center" wrapText="1"/>
    </xf>
    <xf borderId="0" fillId="2" fontId="22" numFmtId="0" xfId="0" applyAlignment="1" applyFont="1">
      <alignment horizontal="left" shrinkToFit="0" vertical="center" wrapText="1"/>
    </xf>
    <xf borderId="26" fillId="2" fontId="22" numFmtId="0" xfId="0" applyAlignment="1" applyBorder="1" applyFont="1">
      <alignment vertical="center"/>
    </xf>
    <xf borderId="1" fillId="2" fontId="22" numFmtId="0" xfId="0" applyAlignment="1" applyBorder="1" applyFont="1">
      <alignment horizontal="right" readingOrder="0" vertical="center"/>
    </xf>
    <xf borderId="2" fillId="2" fontId="22" numFmtId="166" xfId="0" applyAlignment="1" applyBorder="1" applyFont="1" applyNumberFormat="1">
      <alignment horizontal="left" shrinkToFit="0" vertical="center" wrapText="0"/>
    </xf>
    <xf borderId="42" fillId="0" fontId="3" numFmtId="0" xfId="0" applyBorder="1" applyFont="1"/>
    <xf borderId="41" fillId="0" fontId="21" numFmtId="0" xfId="0" applyAlignment="1" applyBorder="1" applyFont="1">
      <alignment horizontal="center" vertical="center"/>
    </xf>
    <xf borderId="25" fillId="0" fontId="21" numFmtId="0" xfId="0" applyAlignment="1" applyBorder="1" applyFont="1">
      <alignment horizontal="center" vertical="center"/>
    </xf>
    <xf borderId="25" fillId="0" fontId="22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685800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685800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990600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lum-tartaruga-led-8w-biv-6500-oval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-led-sobrepor-12w-biv-4000k-red-cx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ourolux.com.br/produtos/luminarias/lum-emergenia-30-leds-sem-alca-1.html" TargetMode="External"/><Relationship Id="rId7" Type="http://schemas.openxmlformats.org/officeDocument/2006/relationships/hyperlink" Target="https://ourolux.com.br/produtos/luminarias/projetor-led-slim-50w-biv-branco-6500k-10.html" TargetMode="External"/><Relationship Id="rId8" Type="http://schemas.openxmlformats.org/officeDocument/2006/relationships/hyperlink" Target="https://ourolux.com.br/produtos/luminarias/luminaria-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dormakaba.com/br-pt/solu%C3%A7%C3%B5es/produtos/ferragens-para-portas/molas-hidr%C3%A1ulicas/bts-84-282356" TargetMode="External"/><Relationship Id="rId2" Type="http://schemas.openxmlformats.org/officeDocument/2006/relationships/hyperlink" Target="https://www.santil.com.br/produto/mini-disjuntor-unipolar-10a-curva-c-schneider-electric/392817/" TargetMode="External"/><Relationship Id="rId3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4" Type="http://schemas.openxmlformats.org/officeDocument/2006/relationships/hyperlink" Target="https://www.santil.com.br/produto/luminaria-de-emergencia-led-2w-ourolux-com-30-leds--santil/470118" TargetMode="External"/><Relationship Id="rId5" Type="http://schemas.openxmlformats.org/officeDocument/2006/relationships/hyperlink" Target="https://ourolux.com.br/produtos/luminarias/superled-projetor-slim-50w-biv-branco-6500k.html" TargetMode="External"/><Relationship Id="rId6" Type="http://schemas.openxmlformats.org/officeDocument/2006/relationships/hyperlink" Target="https://ourolux.com.br/produtos/luminarias/plafons-drivers/plafon-sobrepor-caixa/plafon-superled-sobrepor-12w-biv-4000k-redondo.html" TargetMode="External"/><Relationship Id="rId7" Type="http://schemas.openxmlformats.org/officeDocument/2006/relationships/hyperlink" Target="https://ourolux.com.br/produtos/luminarias/luminaria-slim/luminaria-superled-slim-120cm-36w-biv-6500k.html" TargetMode="External"/><Relationship Id="rId8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dormakaba.com/br-pt/solu%C3%A7%C3%B5es/produtos/ferragens-para-portas/molas-hidr%C3%A1ulicas/bts-84-282356" TargetMode="External"/><Relationship Id="rId2" Type="http://schemas.openxmlformats.org/officeDocument/2006/relationships/hyperlink" Target="https://ourolux.com.br/produtos/luminarias/luminaria-slim/luminaria-superled-slim-120cm-36w-biv-6500k.html" TargetMode="External"/><Relationship Id="rId3" Type="http://schemas.openxmlformats.org/officeDocument/2006/relationships/hyperlink" Target="https://ourolux.com.br/produtos/luminarias/superled-projetor-slim-50w-biv-branco-6500k.html" TargetMode="External"/><Relationship Id="rId4" Type="http://schemas.openxmlformats.org/officeDocument/2006/relationships/hyperlink" Target="https://ourolux.com.br/produtos/luminarias/plafons-drivers/plafon-sobrepor-caixa/plafon-superled-sobrepor-12w-biv-4000k-redondo.html" TargetMode="External"/><Relationship Id="rId5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6" Type="http://schemas.openxmlformats.org/officeDocument/2006/relationships/hyperlink" Target="https://www.santil.com.br/produto/mini-disjuntor-unipolar-10a-curva-c-schneider-electric/392817/" TargetMode="External"/><Relationship Id="rId7" Type="http://schemas.openxmlformats.org/officeDocument/2006/relationships/hyperlink" Target="https://www.santil.com.br/produto/luminaria-de-emergencia-led-2w-ourolux-com-30-leds--santil/470118" TargetMode="External"/><Relationship Id="rId8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www.ferreiracosta.com/produto/418832/luminaria-metal-led-super-slim-36w-branco-nitrolux?region_id=777777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www.tinus.com.br/arqs/STM/Legisla%C3%A7%C3%A3o/E_700IcOM3293lDQQY00671Nlsv5084pN.pdf" TargetMode="External"/><Relationship Id="rId2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50.13"/>
    <col customWidth="1" min="3" max="3" width="11.25"/>
    <col customWidth="1" min="4" max="4" width="13.25"/>
    <col customWidth="1" min="5" max="6" width="34.63"/>
  </cols>
  <sheetData>
    <row r="1" ht="23.25" customHeight="1">
      <c r="A1" s="1"/>
      <c r="B1" s="2"/>
      <c r="C1" s="3"/>
      <c r="D1" s="3"/>
      <c r="E1" s="4"/>
      <c r="F1" s="4"/>
    </row>
    <row r="2" ht="18.0" customHeight="1">
      <c r="A2" s="1"/>
      <c r="B2" s="5"/>
      <c r="C2" s="5"/>
      <c r="D2" s="5"/>
      <c r="E2" s="4"/>
      <c r="F2" s="4"/>
    </row>
    <row r="3" ht="18.0" customHeight="1">
      <c r="A3" s="1"/>
      <c r="B3" s="5" t="s">
        <v>0</v>
      </c>
      <c r="C3" s="3"/>
      <c r="D3" s="3"/>
      <c r="E3" s="4"/>
      <c r="F3" s="4"/>
    </row>
    <row r="4" ht="14.25" customHeight="1">
      <c r="A4" s="1"/>
      <c r="B4" s="6"/>
      <c r="C4" s="6"/>
      <c r="D4" s="6"/>
      <c r="E4" s="4"/>
      <c r="F4" s="4"/>
    </row>
    <row r="5" ht="14.25" customHeight="1">
      <c r="A5" s="1"/>
      <c r="B5" s="6" t="s">
        <v>1</v>
      </c>
      <c r="C5" s="3"/>
      <c r="D5" s="3"/>
      <c r="E5" s="4"/>
      <c r="F5" s="4"/>
    </row>
    <row r="6" ht="11.25" customHeight="1">
      <c r="A6" s="1"/>
      <c r="B6" s="7"/>
      <c r="C6" s="8"/>
      <c r="D6" s="8"/>
      <c r="E6" s="4"/>
      <c r="F6" s="4"/>
    </row>
    <row r="7">
      <c r="A7" s="9" t="s">
        <v>2</v>
      </c>
      <c r="B7" s="10" t="s">
        <v>3</v>
      </c>
      <c r="C7" s="11" t="s">
        <v>4</v>
      </c>
      <c r="D7" s="11" t="s">
        <v>5</v>
      </c>
      <c r="E7" s="12" t="s">
        <v>6</v>
      </c>
      <c r="F7" s="12" t="s">
        <v>7</v>
      </c>
    </row>
    <row r="8" ht="11.25" customHeight="1">
      <c r="A8" s="13"/>
      <c r="B8" s="14"/>
      <c r="C8" s="15"/>
      <c r="D8" s="16"/>
      <c r="E8" s="17"/>
      <c r="F8" s="17"/>
    </row>
    <row r="9">
      <c r="A9" s="18" t="s">
        <v>8</v>
      </c>
      <c r="B9" s="19" t="s">
        <v>9</v>
      </c>
      <c r="C9" s="20"/>
      <c r="D9" s="21"/>
      <c r="E9" s="22"/>
      <c r="F9" s="23"/>
    </row>
    <row r="10">
      <c r="A10" s="24" t="s">
        <v>10</v>
      </c>
      <c r="B10" s="25" t="s">
        <v>11</v>
      </c>
      <c r="C10" s="26">
        <v>1.0</v>
      </c>
      <c r="D10" s="27" t="s">
        <v>12</v>
      </c>
      <c r="E10" s="28" t="s">
        <v>13</v>
      </c>
      <c r="F10" s="28" t="s">
        <v>13</v>
      </c>
    </row>
    <row r="11">
      <c r="A11" s="24" t="s">
        <v>14</v>
      </c>
      <c r="B11" s="29" t="s">
        <v>15</v>
      </c>
      <c r="C11" s="26">
        <v>3.0</v>
      </c>
      <c r="D11" s="27" t="s">
        <v>12</v>
      </c>
      <c r="E11" s="30" t="s">
        <v>16</v>
      </c>
      <c r="F11" s="30" t="s">
        <v>17</v>
      </c>
    </row>
    <row r="12">
      <c r="A12" s="24" t="s">
        <v>18</v>
      </c>
      <c r="B12" s="29" t="s">
        <v>19</v>
      </c>
      <c r="C12" s="26">
        <f>(C11)*3+C45*2+C46*0.03*1.5+C47*0.06*2.5+10+3</f>
        <v>25.4146</v>
      </c>
      <c r="D12" s="27" t="s">
        <v>20</v>
      </c>
      <c r="E12" s="30" t="s">
        <v>21</v>
      </c>
      <c r="F12" s="30" t="s">
        <v>22</v>
      </c>
    </row>
    <row r="13">
      <c r="A13" s="24" t="s">
        <v>23</v>
      </c>
      <c r="B13" s="31" t="s">
        <v>24</v>
      </c>
      <c r="C13" s="26">
        <f>1.5*1.5*2*5*3</f>
        <v>67.5</v>
      </c>
      <c r="D13" s="27" t="s">
        <v>20</v>
      </c>
      <c r="E13" s="30" t="s">
        <v>25</v>
      </c>
      <c r="F13" s="30" t="s">
        <v>26</v>
      </c>
    </row>
    <row r="14">
      <c r="A14" s="24" t="s">
        <v>27</v>
      </c>
      <c r="B14" s="31" t="s">
        <v>28</v>
      </c>
      <c r="C14" s="26">
        <f>C12*5</f>
        <v>127.073</v>
      </c>
      <c r="D14" s="32" t="s">
        <v>29</v>
      </c>
      <c r="E14" s="30" t="s">
        <v>30</v>
      </c>
      <c r="F14" s="30" t="s">
        <v>22</v>
      </c>
    </row>
    <row r="15">
      <c r="A15" s="33"/>
      <c r="B15" s="34"/>
      <c r="C15" s="35"/>
      <c r="D15" s="36"/>
      <c r="E15" s="37"/>
      <c r="F15" s="37"/>
    </row>
    <row r="16">
      <c r="A16" s="18" t="s">
        <v>31</v>
      </c>
      <c r="B16" s="38" t="s">
        <v>32</v>
      </c>
      <c r="C16" s="20"/>
      <c r="D16" s="21"/>
      <c r="E16" s="21"/>
      <c r="F16" s="21"/>
    </row>
    <row r="17" ht="42.75" customHeight="1">
      <c r="A17" s="39" t="s">
        <v>33</v>
      </c>
      <c r="B17" s="40" t="s">
        <v>34</v>
      </c>
      <c r="C17" s="41">
        <f>68+106.44</f>
        <v>174.44</v>
      </c>
      <c r="D17" s="27" t="s">
        <v>35</v>
      </c>
      <c r="E17" s="28" t="s">
        <v>36</v>
      </c>
      <c r="F17" s="28" t="s">
        <v>13</v>
      </c>
    </row>
    <row r="18">
      <c r="A18" s="39" t="s">
        <v>37</v>
      </c>
      <c r="B18" s="42" t="s">
        <v>38</v>
      </c>
      <c r="C18" s="41">
        <f>(C24*0.04*0.2)+(C23*0.04)+C21</f>
        <v>1.04508</v>
      </c>
      <c r="D18" s="32" t="s">
        <v>20</v>
      </c>
      <c r="E18" s="28" t="s">
        <v>39</v>
      </c>
      <c r="F18" s="28" t="s">
        <v>40</v>
      </c>
    </row>
    <row r="19">
      <c r="A19" s="39" t="s">
        <v>41</v>
      </c>
      <c r="B19" s="42" t="s">
        <v>42</v>
      </c>
      <c r="C19" s="41">
        <f>C18*2*1500</f>
        <v>3135.24</v>
      </c>
      <c r="D19" s="32" t="s">
        <v>43</v>
      </c>
      <c r="E19" s="28" t="s">
        <v>44</v>
      </c>
      <c r="F19" s="28" t="s">
        <v>13</v>
      </c>
    </row>
    <row r="20" ht="27.0" customHeight="1">
      <c r="A20" s="39" t="s">
        <v>45</v>
      </c>
      <c r="B20" s="42" t="s">
        <v>46</v>
      </c>
      <c r="C20" s="41">
        <f>C17</f>
        <v>174.44</v>
      </c>
      <c r="D20" s="32" t="s">
        <v>35</v>
      </c>
      <c r="E20" s="28" t="s">
        <v>47</v>
      </c>
      <c r="F20" s="28" t="s">
        <v>13</v>
      </c>
    </row>
    <row r="21">
      <c r="A21" s="39" t="s">
        <v>48</v>
      </c>
      <c r="B21" s="42" t="s">
        <v>49</v>
      </c>
      <c r="C21" s="41">
        <f>12*0.1*0.15*1.05</f>
        <v>0.189</v>
      </c>
      <c r="D21" s="32" t="s">
        <v>20</v>
      </c>
      <c r="E21" s="28" t="s">
        <v>50</v>
      </c>
      <c r="F21" s="28" t="s">
        <v>40</v>
      </c>
    </row>
    <row r="22">
      <c r="A22" s="39" t="s">
        <v>51</v>
      </c>
      <c r="B22" s="42" t="s">
        <v>52</v>
      </c>
      <c r="C22" s="41">
        <f>12.5*0.25*2</f>
        <v>6.25</v>
      </c>
      <c r="D22" s="32" t="s">
        <v>35</v>
      </c>
      <c r="E22" s="28" t="s">
        <v>53</v>
      </c>
      <c r="F22" s="28" t="s">
        <v>40</v>
      </c>
    </row>
    <row r="23">
      <c r="A23" s="39" t="s">
        <v>54</v>
      </c>
      <c r="B23" s="31" t="s">
        <v>55</v>
      </c>
      <c r="C23" s="41">
        <f>25*0.25</f>
        <v>6.25</v>
      </c>
      <c r="D23" s="32" t="s">
        <v>35</v>
      </c>
      <c r="E23" s="28" t="s">
        <v>56</v>
      </c>
      <c r="F23" s="28" t="s">
        <v>40</v>
      </c>
    </row>
    <row r="24">
      <c r="A24" s="39" t="s">
        <v>57</v>
      </c>
      <c r="B24" s="31" t="s">
        <v>58</v>
      </c>
      <c r="C24" s="41">
        <v>75.76</v>
      </c>
      <c r="D24" s="27" t="s">
        <v>59</v>
      </c>
      <c r="E24" s="28" t="s">
        <v>60</v>
      </c>
      <c r="F24" s="28" t="s">
        <v>61</v>
      </c>
    </row>
    <row r="25">
      <c r="A25" s="39" t="s">
        <v>62</v>
      </c>
      <c r="B25" s="43" t="s">
        <v>63</v>
      </c>
      <c r="C25" s="41">
        <f>C17</f>
        <v>174.44</v>
      </c>
      <c r="D25" s="32" t="s">
        <v>35</v>
      </c>
      <c r="E25" s="28" t="s">
        <v>13</v>
      </c>
      <c r="F25" s="28" t="s">
        <v>13</v>
      </c>
    </row>
    <row r="26">
      <c r="A26" s="39" t="s">
        <v>64</v>
      </c>
      <c r="B26" s="43" t="s">
        <v>65</v>
      </c>
      <c r="C26" s="41">
        <v>12.0</v>
      </c>
      <c r="D26" s="32" t="s">
        <v>35</v>
      </c>
      <c r="E26" s="28" t="s">
        <v>13</v>
      </c>
      <c r="F26" s="28" t="s">
        <v>13</v>
      </c>
    </row>
    <row r="27">
      <c r="A27" s="39" t="s">
        <v>66</v>
      </c>
      <c r="B27" s="31" t="s">
        <v>67</v>
      </c>
      <c r="C27" s="41">
        <f>C17</f>
        <v>174.44</v>
      </c>
      <c r="D27" s="32" t="s">
        <v>35</v>
      </c>
      <c r="E27" s="28" t="s">
        <v>68</v>
      </c>
      <c r="F27" s="28" t="s">
        <v>69</v>
      </c>
    </row>
    <row r="28" ht="38.25" customHeight="1">
      <c r="A28" s="39" t="s">
        <v>70</v>
      </c>
      <c r="B28" s="31" t="s">
        <v>71</v>
      </c>
      <c r="C28" s="41">
        <v>12.0</v>
      </c>
      <c r="D28" s="32" t="s">
        <v>35</v>
      </c>
      <c r="E28" s="28" t="s">
        <v>72</v>
      </c>
      <c r="F28" s="28" t="s">
        <v>13</v>
      </c>
    </row>
    <row r="29">
      <c r="A29" s="39" t="s">
        <v>73</v>
      </c>
      <c r="B29" s="44" t="s">
        <v>74</v>
      </c>
      <c r="C29" s="41">
        <f>9.05+3.35+11.95+9.9+4</f>
        <v>38.25</v>
      </c>
      <c r="D29" s="32" t="s">
        <v>59</v>
      </c>
      <c r="E29" s="28" t="s">
        <v>75</v>
      </c>
      <c r="F29" s="28" t="s">
        <v>76</v>
      </c>
    </row>
    <row r="30">
      <c r="A30" s="39" t="s">
        <v>77</v>
      </c>
      <c r="B30" s="45" t="s">
        <v>78</v>
      </c>
      <c r="C30" s="41">
        <f>C29*0.6</f>
        <v>22.95</v>
      </c>
      <c r="D30" s="46" t="s">
        <v>35</v>
      </c>
      <c r="E30" s="28" t="s">
        <v>79</v>
      </c>
      <c r="F30" s="28" t="s">
        <v>80</v>
      </c>
    </row>
    <row r="31" ht="38.25" customHeight="1">
      <c r="A31" s="39" t="s">
        <v>81</v>
      </c>
      <c r="B31" s="31" t="s">
        <v>82</v>
      </c>
      <c r="C31" s="41">
        <v>4.0</v>
      </c>
      <c r="D31" s="27" t="s">
        <v>59</v>
      </c>
      <c r="E31" s="28" t="s">
        <v>83</v>
      </c>
      <c r="F31" s="28" t="s">
        <v>80</v>
      </c>
    </row>
    <row r="32" ht="49.5" customHeight="1">
      <c r="A32" s="39" t="s">
        <v>84</v>
      </c>
      <c r="B32" s="42" t="s">
        <v>85</v>
      </c>
      <c r="C32" s="41">
        <v>10.0</v>
      </c>
      <c r="D32" s="27" t="s">
        <v>35</v>
      </c>
      <c r="E32" s="28"/>
      <c r="F32" s="28"/>
    </row>
    <row r="33">
      <c r="A33" s="39" t="s">
        <v>86</v>
      </c>
      <c r="B33" s="31" t="s">
        <v>87</v>
      </c>
      <c r="C33" s="41">
        <f>3</f>
        <v>3</v>
      </c>
      <c r="D33" s="27" t="s">
        <v>35</v>
      </c>
      <c r="E33" s="28" t="s">
        <v>88</v>
      </c>
      <c r="F33" s="28" t="s">
        <v>89</v>
      </c>
    </row>
    <row r="34">
      <c r="A34" s="39" t="s">
        <v>90</v>
      </c>
      <c r="B34" s="42" t="s">
        <v>91</v>
      </c>
      <c r="C34" s="41">
        <v>3.0</v>
      </c>
      <c r="D34" s="27" t="s">
        <v>59</v>
      </c>
      <c r="E34" s="28"/>
      <c r="F34" s="28"/>
    </row>
    <row r="35">
      <c r="A35" s="39" t="s">
        <v>92</v>
      </c>
      <c r="B35" s="31" t="s">
        <v>93</v>
      </c>
      <c r="C35" s="41">
        <v>1.0</v>
      </c>
      <c r="D35" s="27" t="s">
        <v>35</v>
      </c>
      <c r="E35" s="47"/>
      <c r="F35" s="47"/>
    </row>
    <row r="36">
      <c r="A36" s="39" t="s">
        <v>94</v>
      </c>
      <c r="B36" s="31" t="s">
        <v>95</v>
      </c>
      <c r="C36" s="41">
        <v>13.5</v>
      </c>
      <c r="D36" s="27" t="s">
        <v>35</v>
      </c>
      <c r="E36" s="28"/>
      <c r="F36" s="28"/>
    </row>
    <row r="37">
      <c r="A37" s="33"/>
      <c r="B37" s="34"/>
      <c r="C37" s="35"/>
      <c r="D37" s="36"/>
      <c r="E37" s="37"/>
      <c r="F37" s="37"/>
    </row>
    <row r="38">
      <c r="A38" s="48" t="s">
        <v>96</v>
      </c>
      <c r="B38" s="49" t="s">
        <v>97</v>
      </c>
      <c r="C38" s="20"/>
      <c r="D38" s="21"/>
      <c r="E38" s="21"/>
      <c r="F38" s="21"/>
    </row>
    <row r="39">
      <c r="A39" s="39" t="s">
        <v>98</v>
      </c>
      <c r="B39" s="25" t="s">
        <v>99</v>
      </c>
      <c r="C39" s="41">
        <v>15.0</v>
      </c>
      <c r="D39" s="27" t="s">
        <v>59</v>
      </c>
      <c r="E39" s="28" t="s">
        <v>100</v>
      </c>
      <c r="F39" s="28" t="s">
        <v>101</v>
      </c>
    </row>
    <row r="40">
      <c r="A40" s="39" t="s">
        <v>102</v>
      </c>
      <c r="B40" s="25" t="s">
        <v>103</v>
      </c>
      <c r="C40" s="41">
        <v>15.0</v>
      </c>
      <c r="D40" s="27" t="s">
        <v>59</v>
      </c>
      <c r="E40" s="28" t="s">
        <v>100</v>
      </c>
      <c r="F40" s="28" t="s">
        <v>104</v>
      </c>
    </row>
    <row r="41">
      <c r="A41" s="39" t="s">
        <v>105</v>
      </c>
      <c r="B41" s="25" t="s">
        <v>106</v>
      </c>
      <c r="C41" s="41">
        <f>1.33*3</f>
        <v>3.99</v>
      </c>
      <c r="D41" s="27" t="s">
        <v>43</v>
      </c>
      <c r="E41" s="28" t="s">
        <v>107</v>
      </c>
      <c r="F41" s="28" t="s">
        <v>108</v>
      </c>
    </row>
    <row r="42">
      <c r="A42" s="39" t="s">
        <v>109</v>
      </c>
      <c r="B42" s="31" t="s">
        <v>110</v>
      </c>
      <c r="C42" s="41">
        <f>C39*0.25</f>
        <v>3.75</v>
      </c>
      <c r="D42" s="27" t="s">
        <v>35</v>
      </c>
      <c r="E42" s="28" t="s">
        <v>111</v>
      </c>
      <c r="F42" s="28" t="s">
        <v>104</v>
      </c>
    </row>
    <row r="43">
      <c r="A43" s="33"/>
      <c r="B43" s="34"/>
      <c r="C43" s="35"/>
      <c r="D43" s="36"/>
      <c r="E43" s="37"/>
      <c r="F43" s="37"/>
    </row>
    <row r="44">
      <c r="A44" s="48" t="s">
        <v>112</v>
      </c>
      <c r="B44" s="49" t="s">
        <v>113</v>
      </c>
      <c r="C44" s="20"/>
      <c r="D44" s="21"/>
      <c r="E44" s="21"/>
      <c r="F44" s="21"/>
    </row>
    <row r="45">
      <c r="A45" s="50" t="s">
        <v>114</v>
      </c>
      <c r="B45" s="29" t="s">
        <v>115</v>
      </c>
      <c r="C45" s="41">
        <f>2.7*0.3*0.15+15.8*0.5*0.15</f>
        <v>1.3065</v>
      </c>
      <c r="D45" s="32" t="s">
        <v>20</v>
      </c>
      <c r="E45" s="28" t="s">
        <v>116</v>
      </c>
      <c r="F45" s="51"/>
    </row>
    <row r="46">
      <c r="A46" s="50" t="s">
        <v>117</v>
      </c>
      <c r="B46" s="29" t="s">
        <v>118</v>
      </c>
      <c r="C46" s="41">
        <f>14</f>
        <v>14</v>
      </c>
      <c r="D46" s="32" t="s">
        <v>35</v>
      </c>
      <c r="E46" s="28" t="s">
        <v>119</v>
      </c>
      <c r="F46" s="51"/>
    </row>
    <row r="47">
      <c r="A47" s="50" t="s">
        <v>120</v>
      </c>
      <c r="B47" s="42" t="s">
        <v>121</v>
      </c>
      <c r="C47" s="41">
        <f>1.6*14.3*0.05</f>
        <v>1.144</v>
      </c>
      <c r="D47" s="52" t="s">
        <v>20</v>
      </c>
      <c r="E47" s="28" t="s">
        <v>122</v>
      </c>
      <c r="F47" s="51"/>
    </row>
    <row r="48">
      <c r="A48" s="50" t="s">
        <v>123</v>
      </c>
      <c r="B48" s="42" t="s">
        <v>124</v>
      </c>
      <c r="C48" s="41">
        <f>85*0.05+(2.3*5)*0.05</f>
        <v>4.825</v>
      </c>
      <c r="D48" s="52" t="s">
        <v>20</v>
      </c>
      <c r="E48" s="51"/>
      <c r="F48" s="51"/>
    </row>
    <row r="49">
      <c r="A49" s="50" t="s">
        <v>125</v>
      </c>
      <c r="B49" s="42" t="s">
        <v>126</v>
      </c>
      <c r="C49" s="41">
        <f>C46+14*2</f>
        <v>42</v>
      </c>
      <c r="D49" s="52" t="s">
        <v>35</v>
      </c>
      <c r="E49" s="28" t="s">
        <v>127</v>
      </c>
      <c r="F49" s="51"/>
    </row>
    <row r="50">
      <c r="A50" s="50" t="s">
        <v>128</v>
      </c>
      <c r="B50" s="31" t="s">
        <v>129</v>
      </c>
      <c r="C50" s="53">
        <f>25*0.25</f>
        <v>6.25</v>
      </c>
      <c r="D50" s="52" t="s">
        <v>35</v>
      </c>
      <c r="E50" s="54" t="s">
        <v>130</v>
      </c>
      <c r="F50" s="51"/>
    </row>
    <row r="51">
      <c r="A51" s="50" t="s">
        <v>131</v>
      </c>
      <c r="B51" s="42" t="s">
        <v>132</v>
      </c>
      <c r="C51" s="41">
        <f>85*0.05</f>
        <v>4.25</v>
      </c>
      <c r="D51" s="52" t="s">
        <v>20</v>
      </c>
      <c r="E51" s="51"/>
      <c r="F51" s="51"/>
    </row>
    <row r="52">
      <c r="A52" s="50" t="s">
        <v>133</v>
      </c>
      <c r="B52" s="42" t="s">
        <v>134</v>
      </c>
      <c r="C52" s="41">
        <f>0.5*0.9*0.06</f>
        <v>0.027</v>
      </c>
      <c r="D52" s="52" t="s">
        <v>20</v>
      </c>
      <c r="E52" s="55"/>
      <c r="F52" s="56"/>
    </row>
    <row r="53">
      <c r="A53" s="57"/>
      <c r="B53" s="58"/>
      <c r="C53" s="59"/>
      <c r="D53" s="60"/>
      <c r="E53" s="61"/>
      <c r="F53" s="62"/>
    </row>
    <row r="54">
      <c r="A54" s="63" t="s">
        <v>135</v>
      </c>
      <c r="B54" s="64" t="s">
        <v>136</v>
      </c>
      <c r="C54" s="65"/>
      <c r="D54" s="66"/>
      <c r="E54" s="67"/>
      <c r="F54" s="68"/>
    </row>
    <row r="55">
      <c r="A55" s="50" t="s">
        <v>137</v>
      </c>
      <c r="B55" s="42" t="s">
        <v>138</v>
      </c>
      <c r="C55" s="41">
        <f>(2.6*2+6.35*2+0.4*2+2.35*2+9.85*2)*1.05</f>
        <v>45.255</v>
      </c>
      <c r="D55" s="69" t="s">
        <v>35</v>
      </c>
      <c r="E55" s="70" t="s">
        <v>139</v>
      </c>
      <c r="F55" s="71"/>
    </row>
    <row r="56">
      <c r="A56" s="50" t="s">
        <v>140</v>
      </c>
      <c r="B56" s="42" t="s">
        <v>141</v>
      </c>
      <c r="C56" s="41">
        <f>(2*3.3)*1.05</f>
        <v>6.93</v>
      </c>
      <c r="D56" s="69" t="s">
        <v>35</v>
      </c>
      <c r="E56" s="28" t="s">
        <v>142</v>
      </c>
      <c r="F56" s="51"/>
    </row>
    <row r="57">
      <c r="A57" s="50" t="s">
        <v>143</v>
      </c>
      <c r="B57" s="42" t="s">
        <v>144</v>
      </c>
      <c r="C57" s="41">
        <f>(3.85*2+4.55*2)*1.05</f>
        <v>17.64</v>
      </c>
      <c r="D57" s="69" t="s">
        <v>35</v>
      </c>
      <c r="E57" s="28" t="s">
        <v>145</v>
      </c>
      <c r="F57" s="51"/>
    </row>
    <row r="58">
      <c r="A58" s="50" t="s">
        <v>146</v>
      </c>
      <c r="B58" s="42" t="s">
        <v>147</v>
      </c>
      <c r="C58" s="41">
        <f>(1.4*2.1+0.8*2.1*2+0.6*0.7)*1.05</f>
        <v>7.056</v>
      </c>
      <c r="D58" s="69" t="s">
        <v>35</v>
      </c>
      <c r="E58" s="28" t="s">
        <v>142</v>
      </c>
      <c r="F58" s="51"/>
    </row>
    <row r="59">
      <c r="A59" s="50" t="s">
        <v>148</v>
      </c>
      <c r="B59" s="31" t="s">
        <v>149</v>
      </c>
      <c r="C59" s="41">
        <v>3.0</v>
      </c>
      <c r="D59" s="69" t="s">
        <v>12</v>
      </c>
      <c r="E59" s="51"/>
      <c r="F59" s="51"/>
    </row>
    <row r="60">
      <c r="A60" s="50" t="s">
        <v>150</v>
      </c>
      <c r="B60" s="72" t="s">
        <v>151</v>
      </c>
      <c r="C60" s="41">
        <v>2.0</v>
      </c>
      <c r="D60" s="69" t="s">
        <v>12</v>
      </c>
      <c r="E60" s="28"/>
      <c r="F60" s="51"/>
    </row>
    <row r="61">
      <c r="A61" s="50" t="s">
        <v>152</v>
      </c>
      <c r="B61" s="42" t="s">
        <v>153</v>
      </c>
      <c r="C61" s="41">
        <f>1.6*0.25+1.5*0.25</f>
        <v>0.775</v>
      </c>
      <c r="D61" s="73" t="s">
        <v>35</v>
      </c>
      <c r="E61" s="28" t="s">
        <v>154</v>
      </c>
      <c r="F61" s="51"/>
    </row>
    <row r="62">
      <c r="A62" s="50" t="s">
        <v>155</v>
      </c>
      <c r="B62" s="31" t="s">
        <v>156</v>
      </c>
      <c r="C62" s="41">
        <f>(0.8*0.5)*11+(1.2*1)*5+(1.5*1.37)*3</f>
        <v>16.565</v>
      </c>
      <c r="D62" s="73" t="s">
        <v>35</v>
      </c>
      <c r="E62" s="28" t="s">
        <v>157</v>
      </c>
      <c r="F62" s="51"/>
    </row>
    <row r="63">
      <c r="A63" s="50" t="s">
        <v>158</v>
      </c>
      <c r="B63" s="31" t="s">
        <v>159</v>
      </c>
      <c r="C63" s="41">
        <v>3.0</v>
      </c>
      <c r="D63" s="73" t="s">
        <v>12</v>
      </c>
      <c r="E63" s="51"/>
      <c r="F63" s="51"/>
    </row>
    <row r="64">
      <c r="A64" s="50" t="s">
        <v>160</v>
      </c>
      <c r="B64" s="31" t="s">
        <v>161</v>
      </c>
      <c r="C64" s="41">
        <v>1.0</v>
      </c>
      <c r="D64" s="69" t="s">
        <v>12</v>
      </c>
      <c r="E64" s="51"/>
      <c r="F64" s="51"/>
    </row>
    <row r="65">
      <c r="A65" s="50" t="s">
        <v>162</v>
      </c>
      <c r="B65" s="42" t="s">
        <v>163</v>
      </c>
      <c r="C65" s="41">
        <v>1.0</v>
      </c>
      <c r="D65" s="69" t="s">
        <v>12</v>
      </c>
      <c r="E65" s="51"/>
      <c r="F65" s="51"/>
    </row>
    <row r="66">
      <c r="A66" s="74"/>
      <c r="B66" s="75"/>
      <c r="C66" s="76"/>
      <c r="D66" s="77"/>
      <c r="E66" s="37"/>
      <c r="F66" s="37"/>
    </row>
    <row r="67">
      <c r="A67" s="78" t="s">
        <v>164</v>
      </c>
      <c r="B67" s="49" t="s">
        <v>165</v>
      </c>
      <c r="C67" s="20"/>
      <c r="D67" s="20"/>
      <c r="E67" s="20"/>
      <c r="F67" s="20"/>
    </row>
    <row r="68">
      <c r="A68" s="79" t="s">
        <v>166</v>
      </c>
      <c r="B68" s="31" t="s">
        <v>167</v>
      </c>
      <c r="C68" s="80">
        <v>1.0</v>
      </c>
      <c r="D68" s="69" t="s">
        <v>12</v>
      </c>
      <c r="E68" s="28"/>
      <c r="F68" s="51"/>
    </row>
    <row r="69">
      <c r="A69" s="79" t="s">
        <v>168</v>
      </c>
      <c r="B69" s="31" t="s">
        <v>169</v>
      </c>
      <c r="C69" s="80">
        <v>5.0</v>
      </c>
      <c r="D69" s="69" t="s">
        <v>59</v>
      </c>
      <c r="E69" s="28"/>
      <c r="F69" s="51"/>
    </row>
    <row r="70">
      <c r="A70" s="79" t="s">
        <v>170</v>
      </c>
      <c r="B70" s="31" t="s">
        <v>171</v>
      </c>
      <c r="C70" s="80">
        <v>1.0</v>
      </c>
      <c r="D70" s="69" t="s">
        <v>59</v>
      </c>
      <c r="E70" s="28"/>
      <c r="F70" s="51"/>
    </row>
    <row r="71">
      <c r="A71" s="79" t="s">
        <v>172</v>
      </c>
      <c r="B71" s="31" t="s">
        <v>173</v>
      </c>
      <c r="C71" s="80">
        <v>20.0</v>
      </c>
      <c r="D71" s="69" t="s">
        <v>59</v>
      </c>
      <c r="E71" s="28"/>
      <c r="F71" s="51"/>
    </row>
    <row r="72">
      <c r="A72" s="79" t="s">
        <v>174</v>
      </c>
      <c r="B72" s="72" t="s">
        <v>175</v>
      </c>
      <c r="C72" s="80">
        <v>1.0</v>
      </c>
      <c r="D72" s="69" t="s">
        <v>12</v>
      </c>
      <c r="E72" s="28"/>
      <c r="F72" s="51"/>
    </row>
    <row r="73">
      <c r="A73" s="79" t="s">
        <v>176</v>
      </c>
      <c r="B73" s="31" t="s">
        <v>177</v>
      </c>
      <c r="C73" s="80">
        <v>1.0</v>
      </c>
      <c r="D73" s="69" t="s">
        <v>12</v>
      </c>
      <c r="E73" s="28"/>
      <c r="F73" s="51"/>
    </row>
    <row r="74">
      <c r="A74" s="79" t="s">
        <v>178</v>
      </c>
      <c r="B74" s="72" t="s">
        <v>179</v>
      </c>
      <c r="C74" s="80">
        <v>2.0</v>
      </c>
      <c r="D74" s="69" t="s">
        <v>12</v>
      </c>
      <c r="E74" s="28"/>
      <c r="F74" s="51"/>
    </row>
    <row r="75">
      <c r="A75" s="79" t="s">
        <v>180</v>
      </c>
      <c r="B75" s="72" t="s">
        <v>181</v>
      </c>
      <c r="C75" s="80">
        <v>20.0</v>
      </c>
      <c r="D75" s="69" t="s">
        <v>12</v>
      </c>
      <c r="E75" s="28"/>
      <c r="F75" s="51"/>
    </row>
    <row r="76">
      <c r="A76" s="79" t="s">
        <v>182</v>
      </c>
      <c r="B76" s="72" t="s">
        <v>183</v>
      </c>
      <c r="C76" s="80">
        <v>4.0</v>
      </c>
      <c r="D76" s="69" t="s">
        <v>12</v>
      </c>
      <c r="E76" s="28"/>
      <c r="F76" s="51"/>
    </row>
    <row r="77">
      <c r="A77" s="79" t="s">
        <v>184</v>
      </c>
      <c r="B77" s="72" t="s">
        <v>185</v>
      </c>
      <c r="C77" s="80">
        <v>3.0</v>
      </c>
      <c r="D77" s="69" t="s">
        <v>12</v>
      </c>
      <c r="E77" s="28"/>
      <c r="F77" s="51"/>
    </row>
    <row r="78">
      <c r="A78" s="79" t="s">
        <v>186</v>
      </c>
      <c r="B78" s="72" t="s">
        <v>187</v>
      </c>
      <c r="C78" s="80">
        <v>22.0</v>
      </c>
      <c r="D78" s="69" t="s">
        <v>12</v>
      </c>
      <c r="E78" s="28"/>
      <c r="F78" s="51"/>
    </row>
    <row r="79">
      <c r="A79" s="79" t="s">
        <v>188</v>
      </c>
      <c r="B79" s="72" t="s">
        <v>189</v>
      </c>
      <c r="C79" s="41">
        <v>15.0</v>
      </c>
      <c r="D79" s="69" t="s">
        <v>12</v>
      </c>
      <c r="E79" s="28"/>
      <c r="F79" s="51"/>
    </row>
    <row r="80">
      <c r="A80" s="79" t="s">
        <v>190</v>
      </c>
      <c r="B80" s="72" t="s">
        <v>191</v>
      </c>
      <c r="C80" s="41">
        <v>6.0</v>
      </c>
      <c r="D80" s="69" t="s">
        <v>12</v>
      </c>
      <c r="E80" s="28"/>
      <c r="F80" s="51"/>
    </row>
    <row r="81">
      <c r="A81" s="79" t="s">
        <v>192</v>
      </c>
      <c r="B81" s="31" t="s">
        <v>193</v>
      </c>
      <c r="C81" s="80">
        <v>1.0</v>
      </c>
      <c r="D81" s="69" t="s">
        <v>12</v>
      </c>
      <c r="E81" s="28"/>
      <c r="F81" s="51"/>
    </row>
    <row r="82">
      <c r="A82" s="79" t="s">
        <v>194</v>
      </c>
      <c r="B82" s="31" t="s">
        <v>195</v>
      </c>
      <c r="C82" s="80">
        <v>5.0</v>
      </c>
      <c r="D82" s="69" t="s">
        <v>59</v>
      </c>
      <c r="E82" s="28"/>
      <c r="F82" s="51"/>
    </row>
    <row r="83">
      <c r="A83" s="79" t="s">
        <v>196</v>
      </c>
      <c r="B83" s="31" t="s">
        <v>197</v>
      </c>
      <c r="C83" s="80">
        <v>25.0</v>
      </c>
      <c r="D83" s="69" t="s">
        <v>59</v>
      </c>
      <c r="E83" s="28"/>
      <c r="F83" s="51"/>
    </row>
    <row r="84">
      <c r="A84" s="79" t="s">
        <v>198</v>
      </c>
      <c r="B84" s="31" t="s">
        <v>199</v>
      </c>
      <c r="C84" s="80">
        <v>3.0</v>
      </c>
      <c r="D84" s="69" t="s">
        <v>12</v>
      </c>
      <c r="E84" s="28"/>
      <c r="F84" s="51"/>
    </row>
    <row r="85">
      <c r="A85" s="79" t="s">
        <v>200</v>
      </c>
      <c r="B85" s="25" t="s">
        <v>201</v>
      </c>
      <c r="C85" s="80">
        <v>5.0</v>
      </c>
      <c r="D85" s="69" t="s">
        <v>12</v>
      </c>
      <c r="E85" s="28"/>
      <c r="F85" s="51"/>
    </row>
    <row r="86">
      <c r="A86" s="79" t="s">
        <v>202</v>
      </c>
      <c r="B86" s="25" t="s">
        <v>203</v>
      </c>
      <c r="C86" s="80">
        <v>5.0</v>
      </c>
      <c r="D86" s="69" t="s">
        <v>12</v>
      </c>
      <c r="E86" s="28"/>
      <c r="F86" s="51"/>
    </row>
    <row r="87">
      <c r="A87" s="79" t="s">
        <v>204</v>
      </c>
      <c r="B87" s="31" t="s">
        <v>205</v>
      </c>
      <c r="C87" s="41">
        <v>2.0</v>
      </c>
      <c r="D87" s="69" t="s">
        <v>12</v>
      </c>
      <c r="E87" s="28"/>
      <c r="F87" s="51"/>
    </row>
    <row r="88">
      <c r="A88" s="79" t="s">
        <v>206</v>
      </c>
      <c r="B88" s="72" t="s">
        <v>207</v>
      </c>
      <c r="C88" s="41">
        <v>1.0</v>
      </c>
      <c r="D88" s="69" t="s">
        <v>12</v>
      </c>
      <c r="E88" s="28"/>
      <c r="F88" s="51"/>
    </row>
    <row r="89">
      <c r="A89" s="79" t="s">
        <v>208</v>
      </c>
      <c r="B89" s="42" t="s">
        <v>209</v>
      </c>
      <c r="C89" s="41">
        <v>1.0</v>
      </c>
      <c r="D89" s="69" t="s">
        <v>12</v>
      </c>
      <c r="E89" s="28"/>
      <c r="F89" s="51"/>
    </row>
    <row r="90">
      <c r="A90" s="79" t="s">
        <v>210</v>
      </c>
      <c r="B90" s="31" t="s">
        <v>211</v>
      </c>
      <c r="C90" s="81"/>
      <c r="D90" s="69" t="s">
        <v>12</v>
      </c>
      <c r="E90" s="28"/>
      <c r="F90" s="51"/>
    </row>
    <row r="91">
      <c r="A91" s="79" t="s">
        <v>212</v>
      </c>
      <c r="B91" s="31" t="s">
        <v>213</v>
      </c>
      <c r="C91" s="81"/>
      <c r="D91" s="69" t="s">
        <v>12</v>
      </c>
      <c r="E91" s="28"/>
      <c r="F91" s="51"/>
    </row>
    <row r="92">
      <c r="A92" s="79" t="s">
        <v>214</v>
      </c>
      <c r="B92" s="31" t="s">
        <v>215</v>
      </c>
      <c r="C92" s="81"/>
      <c r="D92" s="69" t="s">
        <v>12</v>
      </c>
      <c r="E92" s="28"/>
      <c r="F92" s="51"/>
    </row>
    <row r="93">
      <c r="A93" s="79" t="s">
        <v>216</v>
      </c>
      <c r="B93" s="31" t="s">
        <v>217</v>
      </c>
      <c r="C93" s="81"/>
      <c r="D93" s="27" t="s">
        <v>35</v>
      </c>
      <c r="E93" s="51"/>
      <c r="F93" s="51"/>
    </row>
    <row r="94">
      <c r="A94" s="82"/>
      <c r="B94" s="83"/>
      <c r="C94" s="84"/>
      <c r="D94" s="85"/>
      <c r="E94" s="37"/>
      <c r="F94" s="37"/>
    </row>
    <row r="95">
      <c r="A95" s="48" t="s">
        <v>218</v>
      </c>
      <c r="B95" s="19" t="s">
        <v>219</v>
      </c>
      <c r="C95" s="20"/>
      <c r="D95" s="86"/>
      <c r="E95" s="87"/>
      <c r="F95" s="87"/>
    </row>
    <row r="96">
      <c r="A96" s="79" t="s">
        <v>220</v>
      </c>
      <c r="B96" s="72" t="s">
        <v>221</v>
      </c>
      <c r="C96" s="41">
        <v>1.0</v>
      </c>
      <c r="D96" s="69" t="s">
        <v>12</v>
      </c>
      <c r="E96" s="28"/>
      <c r="F96" s="51"/>
    </row>
    <row r="97">
      <c r="A97" s="79" t="s">
        <v>222</v>
      </c>
      <c r="B97" s="31" t="s">
        <v>223</v>
      </c>
      <c r="C97" s="41">
        <v>8.0</v>
      </c>
      <c r="D97" s="69" t="s">
        <v>12</v>
      </c>
      <c r="E97" s="28"/>
      <c r="F97" s="51"/>
    </row>
    <row r="98">
      <c r="A98" s="79" t="s">
        <v>224</v>
      </c>
      <c r="B98" s="31" t="s">
        <v>225</v>
      </c>
      <c r="C98" s="41">
        <v>1.0</v>
      </c>
      <c r="D98" s="69" t="s">
        <v>12</v>
      </c>
      <c r="E98" s="28" t="s">
        <v>226</v>
      </c>
      <c r="F98" s="51"/>
    </row>
    <row r="99">
      <c r="A99" s="88"/>
      <c r="B99" s="89"/>
      <c r="C99" s="90"/>
      <c r="D99" s="91"/>
      <c r="E99" s="37"/>
      <c r="F99" s="37"/>
    </row>
    <row r="100">
      <c r="A100" s="48" t="s">
        <v>227</v>
      </c>
      <c r="B100" s="19" t="s">
        <v>228</v>
      </c>
      <c r="C100" s="20"/>
      <c r="D100" s="86"/>
      <c r="E100" s="87"/>
      <c r="F100" s="87"/>
    </row>
    <row r="101">
      <c r="A101" s="79" t="s">
        <v>229</v>
      </c>
      <c r="B101" s="42" t="s">
        <v>230</v>
      </c>
      <c r="C101" s="41">
        <f>(51+(3.4*1.8-2.1*1.4)+1.1*9.9+2.5*20+5.4*2)+(114-3*1.2)+(6.25*3+9.5*3+0.55*3+3.5*3+(3*3+6*3)*1.5+(1.5*9.5)*2)+(9.9*3)</f>
        <v>394.37</v>
      </c>
      <c r="D101" s="27" t="s">
        <v>35</v>
      </c>
      <c r="E101" s="28" t="s">
        <v>231</v>
      </c>
      <c r="F101" s="28"/>
    </row>
    <row r="102">
      <c r="A102" s="92" t="s">
        <v>232</v>
      </c>
      <c r="B102" s="42" t="s">
        <v>233</v>
      </c>
      <c r="C102" s="41">
        <f>3.3*4+0.6*9.2+0.6*1.15+0.66*5.25+0.66*11.6+1.5*7.35+1.63*6.16</f>
        <v>51.5968</v>
      </c>
      <c r="D102" s="27" t="s">
        <v>35</v>
      </c>
      <c r="E102" s="28"/>
      <c r="F102" s="47"/>
    </row>
    <row r="103">
      <c r="A103" s="92" t="s">
        <v>234</v>
      </c>
      <c r="B103" s="31" t="s">
        <v>235</v>
      </c>
      <c r="C103" s="41">
        <v>5.0</v>
      </c>
      <c r="D103" s="27" t="s">
        <v>35</v>
      </c>
      <c r="E103" s="47"/>
      <c r="F103" s="47"/>
    </row>
    <row r="104">
      <c r="A104" s="92" t="s">
        <v>236</v>
      </c>
      <c r="B104" s="31" t="s">
        <v>237</v>
      </c>
      <c r="C104" s="41">
        <v>5.0</v>
      </c>
      <c r="D104" s="27" t="s">
        <v>35</v>
      </c>
      <c r="E104" s="47"/>
      <c r="F104" s="47"/>
    </row>
    <row r="105">
      <c r="A105" s="92" t="s">
        <v>238</v>
      </c>
      <c r="B105" s="31" t="s">
        <v>239</v>
      </c>
      <c r="C105" s="41">
        <v>10.0</v>
      </c>
      <c r="D105" s="27" t="s">
        <v>35</v>
      </c>
      <c r="E105" s="28"/>
      <c r="F105" s="28" t="s">
        <v>240</v>
      </c>
    </row>
    <row r="106">
      <c r="A106" s="92" t="s">
        <v>241</v>
      </c>
      <c r="B106" s="31" t="s">
        <v>242</v>
      </c>
      <c r="C106" s="41">
        <v>10.0</v>
      </c>
      <c r="D106" s="27" t="s">
        <v>35</v>
      </c>
      <c r="E106" s="47"/>
      <c r="F106" s="47"/>
    </row>
    <row r="107">
      <c r="A107" s="92" t="s">
        <v>243</v>
      </c>
      <c r="B107" s="31" t="s">
        <v>244</v>
      </c>
      <c r="C107" s="41">
        <f>(((0.8*2.1)*4+(0.7*2.1)*2+(0.9*2.1)*4)*3)</f>
        <v>51.66</v>
      </c>
      <c r="D107" s="93" t="s">
        <v>35</v>
      </c>
      <c r="E107" s="28" t="s">
        <v>245</v>
      </c>
      <c r="F107" s="47"/>
    </row>
    <row r="108">
      <c r="A108" s="92" t="s">
        <v>246</v>
      </c>
      <c r="B108" s="42" t="s">
        <v>247</v>
      </c>
      <c r="C108" s="41">
        <f>C107</f>
        <v>51.66</v>
      </c>
      <c r="D108" s="93" t="s">
        <v>35</v>
      </c>
      <c r="E108" s="47"/>
      <c r="F108" s="47"/>
    </row>
    <row r="109">
      <c r="A109" s="79" t="s">
        <v>248</v>
      </c>
      <c r="B109" s="42" t="s">
        <v>249</v>
      </c>
      <c r="C109" s="41">
        <f>SUM(C55:C58)+1.2*5+0.8*0.5*8+48*0.5</f>
        <v>110.081</v>
      </c>
      <c r="D109" s="27" t="s">
        <v>35</v>
      </c>
      <c r="E109" s="47"/>
      <c r="F109" s="47"/>
    </row>
    <row r="110">
      <c r="A110" s="92" t="s">
        <v>250</v>
      </c>
      <c r="B110" s="42" t="s">
        <v>251</v>
      </c>
      <c r="C110" s="41">
        <f t="shared" ref="C110:C111" si="1">C109</f>
        <v>110.081</v>
      </c>
      <c r="D110" s="27" t="s">
        <v>35</v>
      </c>
      <c r="E110" s="47"/>
      <c r="F110" s="28" t="s">
        <v>252</v>
      </c>
    </row>
    <row r="111">
      <c r="A111" s="92" t="s">
        <v>253</v>
      </c>
      <c r="B111" s="42" t="s">
        <v>254</v>
      </c>
      <c r="C111" s="41">
        <f t="shared" si="1"/>
        <v>110.081</v>
      </c>
      <c r="D111" s="27" t="s">
        <v>35</v>
      </c>
      <c r="E111" s="28"/>
      <c r="F111" s="28" t="s">
        <v>252</v>
      </c>
    </row>
    <row r="112">
      <c r="A112" s="92" t="s">
        <v>255</v>
      </c>
      <c r="B112" s="42" t="s">
        <v>256</v>
      </c>
      <c r="C112" s="41">
        <f>(17.1+19.7+22+9.6)*2.1</f>
        <v>143.64</v>
      </c>
      <c r="D112" s="27" t="s">
        <v>35</v>
      </c>
      <c r="E112" s="54"/>
      <c r="F112" s="51"/>
    </row>
    <row r="113">
      <c r="A113" s="92" t="s">
        <v>257</v>
      </c>
      <c r="B113" s="94" t="s">
        <v>258</v>
      </c>
      <c r="C113" s="41">
        <v>500.0</v>
      </c>
      <c r="D113" s="27" t="s">
        <v>35</v>
      </c>
      <c r="E113" s="51"/>
      <c r="F113" s="51"/>
    </row>
    <row r="114">
      <c r="A114" s="92" t="s">
        <v>259</v>
      </c>
      <c r="B114" s="31" t="s">
        <v>260</v>
      </c>
      <c r="C114" s="41">
        <v>500.0</v>
      </c>
      <c r="D114" s="27" t="s">
        <v>35</v>
      </c>
      <c r="E114" s="51"/>
      <c r="F114" s="51"/>
    </row>
    <row r="115">
      <c r="A115" s="92" t="s">
        <v>261</v>
      </c>
      <c r="B115" s="42" t="s">
        <v>262</v>
      </c>
      <c r="C115" s="41">
        <f>C116</f>
        <v>20.5</v>
      </c>
      <c r="D115" s="27" t="s">
        <v>35</v>
      </c>
      <c r="E115" s="51"/>
      <c r="F115" s="51"/>
    </row>
    <row r="116">
      <c r="A116" s="92" t="s">
        <v>263</v>
      </c>
      <c r="B116" s="31" t="s">
        <v>264</v>
      </c>
      <c r="C116" s="41">
        <v>20.5</v>
      </c>
      <c r="D116" s="27" t="s">
        <v>35</v>
      </c>
      <c r="E116" s="51"/>
      <c r="F116" s="51"/>
    </row>
    <row r="117">
      <c r="A117" s="88"/>
      <c r="B117" s="89"/>
      <c r="C117" s="90"/>
      <c r="D117" s="91"/>
      <c r="E117" s="37"/>
      <c r="F117" s="37"/>
    </row>
    <row r="118">
      <c r="A118" s="48" t="s">
        <v>265</v>
      </c>
      <c r="B118" s="19" t="s">
        <v>266</v>
      </c>
      <c r="C118" s="20"/>
      <c r="D118" s="86"/>
      <c r="E118" s="87"/>
      <c r="F118" s="87"/>
    </row>
    <row r="119">
      <c r="A119" s="79" t="s">
        <v>267</v>
      </c>
      <c r="B119" s="31" t="s">
        <v>268</v>
      </c>
      <c r="C119" s="41">
        <v>170.0</v>
      </c>
      <c r="D119" s="27" t="s">
        <v>35</v>
      </c>
      <c r="E119" s="28"/>
      <c r="F119" s="28"/>
    </row>
    <row r="120">
      <c r="A120" s="79" t="s">
        <v>269</v>
      </c>
      <c r="B120" s="31" t="s">
        <v>270</v>
      </c>
      <c r="C120" s="41">
        <f>600-178</f>
        <v>422</v>
      </c>
      <c r="D120" s="27" t="s">
        <v>35</v>
      </c>
      <c r="E120" s="28"/>
      <c r="F120" s="28"/>
    </row>
    <row r="121" ht="24.75" customHeight="1">
      <c r="A121" s="79" t="s">
        <v>271</v>
      </c>
      <c r="B121" s="42" t="s">
        <v>272</v>
      </c>
      <c r="C121" s="41">
        <v>1.0</v>
      </c>
      <c r="D121" s="27" t="s">
        <v>12</v>
      </c>
      <c r="E121" s="28"/>
      <c r="F121" s="28"/>
    </row>
    <row r="122" ht="12.75" customHeight="1">
      <c r="A122" s="95"/>
      <c r="B122" s="96"/>
      <c r="C122" s="95"/>
      <c r="D122" s="95"/>
      <c r="E122" s="4"/>
      <c r="F122" s="4"/>
    </row>
    <row r="123" ht="12.75" customHeight="1">
      <c r="A123" s="95"/>
      <c r="B123" s="97"/>
      <c r="C123" s="98"/>
      <c r="D123" s="98"/>
      <c r="E123" s="4"/>
      <c r="F123" s="4"/>
    </row>
    <row r="124" ht="12.75" customHeight="1">
      <c r="A124" s="95"/>
      <c r="B124" s="99"/>
      <c r="C124" s="95"/>
      <c r="D124" s="95"/>
      <c r="E124" s="4"/>
      <c r="F124" s="4"/>
    </row>
    <row r="125" ht="12.75" customHeight="1">
      <c r="A125" s="95"/>
      <c r="B125" s="99"/>
      <c r="C125" s="95"/>
      <c r="D125" s="95"/>
      <c r="E125" s="4"/>
      <c r="F125" s="4"/>
    </row>
    <row r="126" ht="12.75" customHeight="1">
      <c r="A126" s="95"/>
      <c r="B126" s="100"/>
      <c r="C126" s="95"/>
      <c r="D126" s="95"/>
      <c r="E126" s="4"/>
      <c r="F126" s="4"/>
    </row>
    <row r="127" ht="12.75" customHeight="1">
      <c r="A127" s="95"/>
      <c r="B127" s="101"/>
      <c r="C127" s="95"/>
      <c r="D127" s="95"/>
      <c r="E127" s="4"/>
      <c r="F127" s="4"/>
    </row>
    <row r="128" ht="12.75" customHeight="1">
      <c r="A128" s="95"/>
      <c r="B128" s="101"/>
      <c r="C128" s="95"/>
      <c r="D128" s="95"/>
      <c r="E128" s="4"/>
      <c r="F128" s="4"/>
    </row>
    <row r="129" ht="12.75" customHeight="1">
      <c r="A129" s="95"/>
      <c r="B129" s="101"/>
      <c r="C129" s="95"/>
      <c r="D129" s="95"/>
      <c r="E129" s="4"/>
      <c r="F129" s="4"/>
    </row>
    <row r="130" ht="12.75" customHeight="1">
      <c r="A130" s="95"/>
      <c r="B130" s="101"/>
      <c r="C130" s="95"/>
      <c r="D130" s="95"/>
      <c r="E130" s="4"/>
      <c r="F130" s="4"/>
    </row>
    <row r="131" ht="12.75" customHeight="1">
      <c r="A131" s="95"/>
      <c r="B131" s="99"/>
      <c r="C131" s="95"/>
      <c r="D131" s="95"/>
      <c r="E131" s="4"/>
      <c r="F131" s="4"/>
    </row>
    <row r="132" ht="12.75" customHeight="1">
      <c r="A132" s="95"/>
      <c r="B132" s="99"/>
      <c r="C132" s="95"/>
      <c r="D132" s="95"/>
      <c r="E132" s="4"/>
      <c r="F132" s="4"/>
    </row>
    <row r="133" ht="12.75" customHeight="1">
      <c r="A133" s="95"/>
      <c r="B133" s="99"/>
      <c r="C133" s="95"/>
      <c r="D133" s="95"/>
      <c r="E133" s="4"/>
      <c r="F133" s="4"/>
    </row>
    <row r="134" ht="12.75" customHeight="1">
      <c r="A134" s="95"/>
      <c r="B134" s="99"/>
      <c r="C134" s="95"/>
      <c r="D134" s="95"/>
      <c r="E134" s="4"/>
      <c r="F134" s="4"/>
    </row>
    <row r="135" ht="12.75" customHeight="1">
      <c r="A135" s="95"/>
      <c r="B135" s="99"/>
      <c r="C135" s="95"/>
      <c r="D135" s="95"/>
      <c r="E135" s="4"/>
      <c r="F135" s="4"/>
    </row>
    <row r="136" ht="12.75" customHeight="1">
      <c r="A136" s="95"/>
      <c r="B136" s="99"/>
      <c r="C136" s="95"/>
      <c r="D136" s="95"/>
      <c r="E136" s="4"/>
      <c r="F136" s="4"/>
    </row>
    <row r="137" ht="12.75" customHeight="1">
      <c r="A137" s="95"/>
      <c r="B137" s="99"/>
      <c r="C137" s="95"/>
      <c r="D137" s="95"/>
      <c r="E137" s="4"/>
      <c r="F137" s="4"/>
    </row>
    <row r="138" ht="12.75" customHeight="1">
      <c r="A138" s="98"/>
      <c r="B138" s="96"/>
      <c r="C138" s="95"/>
      <c r="D138" s="95"/>
      <c r="E138" s="4"/>
      <c r="F138" s="4"/>
    </row>
    <row r="139" ht="12.75" customHeight="1">
      <c r="A139" s="98"/>
      <c r="B139" s="96"/>
      <c r="C139" s="95"/>
      <c r="D139" s="95"/>
      <c r="E139" s="4"/>
      <c r="F139" s="4"/>
    </row>
    <row r="140" ht="12.75" customHeight="1">
      <c r="A140" s="98"/>
      <c r="B140" s="96"/>
      <c r="C140" s="95"/>
      <c r="D140" s="95"/>
      <c r="E140" s="4"/>
      <c r="F140" s="4"/>
    </row>
    <row r="141" ht="12.75" customHeight="1">
      <c r="A141" s="98"/>
      <c r="B141" s="96"/>
      <c r="C141" s="95"/>
      <c r="D141" s="95"/>
      <c r="E141" s="4"/>
      <c r="F141" s="4"/>
    </row>
    <row r="142" ht="12.75" customHeight="1">
      <c r="A142" s="98"/>
      <c r="B142" s="96"/>
      <c r="C142" s="95"/>
      <c r="D142" s="95"/>
      <c r="E142" s="4"/>
      <c r="F142" s="4"/>
    </row>
    <row r="143" ht="12.75" customHeight="1">
      <c r="A143" s="98"/>
      <c r="B143" s="96"/>
      <c r="C143" s="95"/>
      <c r="D143" s="95"/>
      <c r="E143" s="4"/>
      <c r="F143" s="4"/>
    </row>
    <row r="144" ht="12.75" customHeight="1">
      <c r="A144" s="98"/>
      <c r="B144" s="96"/>
      <c r="C144" s="95"/>
      <c r="D144" s="95"/>
      <c r="E144" s="4"/>
      <c r="F144" s="4"/>
    </row>
    <row r="145" ht="12.75" customHeight="1">
      <c r="A145" s="98"/>
      <c r="B145" s="96"/>
      <c r="C145" s="95"/>
      <c r="D145" s="95"/>
      <c r="E145" s="4"/>
      <c r="F145" s="4"/>
    </row>
    <row r="146" ht="12.75" customHeight="1">
      <c r="A146" s="98"/>
      <c r="B146" s="96"/>
      <c r="C146" s="95"/>
      <c r="D146" s="95"/>
      <c r="E146" s="4"/>
      <c r="F146" s="4"/>
    </row>
    <row r="147" ht="12.75" customHeight="1">
      <c r="A147" s="98"/>
      <c r="B147" s="96"/>
      <c r="C147" s="95"/>
      <c r="D147" s="95"/>
      <c r="E147" s="4"/>
      <c r="F147" s="4"/>
    </row>
    <row r="148" ht="12.75" customHeight="1">
      <c r="A148" s="98"/>
      <c r="B148" s="96"/>
      <c r="C148" s="95"/>
      <c r="D148" s="95"/>
      <c r="E148" s="4"/>
      <c r="F148" s="4"/>
    </row>
    <row r="149" ht="12.75" customHeight="1">
      <c r="A149" s="98"/>
      <c r="B149" s="96"/>
      <c r="C149" s="95"/>
      <c r="D149" s="95"/>
      <c r="E149" s="4"/>
      <c r="F149" s="4"/>
    </row>
    <row r="150" ht="12.75" customHeight="1">
      <c r="A150" s="98"/>
      <c r="B150" s="96"/>
      <c r="C150" s="95"/>
      <c r="D150" s="95"/>
      <c r="E150" s="4"/>
      <c r="F150" s="4"/>
    </row>
    <row r="151" ht="12.75" customHeight="1">
      <c r="A151" s="98"/>
      <c r="B151" s="96"/>
      <c r="C151" s="95"/>
      <c r="D151" s="95"/>
      <c r="E151" s="4"/>
      <c r="F151" s="4"/>
    </row>
    <row r="152" ht="12.75" customHeight="1">
      <c r="A152" s="98"/>
      <c r="B152" s="96"/>
      <c r="C152" s="95"/>
      <c r="D152" s="95"/>
      <c r="E152" s="4"/>
      <c r="F152" s="4"/>
    </row>
    <row r="153" ht="12.75" customHeight="1">
      <c r="A153" s="98"/>
      <c r="B153" s="96"/>
      <c r="C153" s="95"/>
      <c r="D153" s="95"/>
      <c r="E153" s="4"/>
      <c r="F153" s="4"/>
    </row>
    <row r="154" ht="12.75" customHeight="1">
      <c r="A154" s="98"/>
      <c r="B154" s="96"/>
      <c r="C154" s="95"/>
      <c r="D154" s="95"/>
      <c r="E154" s="4"/>
      <c r="F154" s="4"/>
    </row>
    <row r="155" ht="12.75" customHeight="1">
      <c r="A155" s="98"/>
      <c r="B155" s="96"/>
      <c r="C155" s="95"/>
      <c r="D155" s="95"/>
      <c r="E155" s="4"/>
      <c r="F155" s="4"/>
    </row>
    <row r="156" ht="12.75" customHeight="1">
      <c r="A156" s="98"/>
      <c r="B156" s="96"/>
      <c r="C156" s="95"/>
      <c r="D156" s="95"/>
      <c r="E156" s="4"/>
      <c r="F156" s="4"/>
    </row>
    <row r="157" ht="12.75" customHeight="1">
      <c r="A157" s="98"/>
      <c r="B157" s="96"/>
      <c r="C157" s="95"/>
      <c r="D157" s="95"/>
      <c r="E157" s="4"/>
      <c r="F157" s="4"/>
    </row>
    <row r="158" ht="12.75" customHeight="1">
      <c r="A158" s="98"/>
      <c r="B158" s="96"/>
      <c r="C158" s="95"/>
      <c r="D158" s="95"/>
      <c r="E158" s="4"/>
      <c r="F158" s="4"/>
    </row>
    <row r="159" ht="12.75" customHeight="1">
      <c r="A159" s="98"/>
      <c r="B159" s="96"/>
      <c r="C159" s="95"/>
      <c r="D159" s="95"/>
      <c r="E159" s="4"/>
      <c r="F159" s="4"/>
    </row>
    <row r="160" ht="12.75" customHeight="1">
      <c r="A160" s="98"/>
      <c r="B160" s="96"/>
      <c r="C160" s="95"/>
      <c r="D160" s="95"/>
      <c r="E160" s="4"/>
      <c r="F160" s="4"/>
    </row>
    <row r="161" ht="12.75" customHeight="1">
      <c r="A161" s="98"/>
      <c r="B161" s="96"/>
      <c r="C161" s="95"/>
      <c r="D161" s="95"/>
      <c r="E161" s="4"/>
      <c r="F161" s="4"/>
    </row>
    <row r="162" ht="12.75" customHeight="1">
      <c r="A162" s="98"/>
      <c r="B162" s="96"/>
      <c r="C162" s="95"/>
      <c r="D162" s="95"/>
      <c r="E162" s="4"/>
      <c r="F162" s="4"/>
    </row>
    <row r="163" ht="12.75" customHeight="1">
      <c r="A163" s="98"/>
      <c r="B163" s="96"/>
      <c r="C163" s="95"/>
      <c r="D163" s="95"/>
      <c r="E163" s="4"/>
      <c r="F163" s="4"/>
    </row>
    <row r="164" ht="12.75" customHeight="1">
      <c r="A164" s="98"/>
      <c r="B164" s="96"/>
      <c r="C164" s="95"/>
      <c r="D164" s="95"/>
      <c r="E164" s="4"/>
      <c r="F164" s="4"/>
    </row>
    <row r="165" ht="12.75" customHeight="1">
      <c r="A165" s="98"/>
      <c r="B165" s="96"/>
      <c r="C165" s="95"/>
      <c r="D165" s="95"/>
      <c r="E165" s="4"/>
      <c r="F165" s="4"/>
    </row>
    <row r="166" ht="12.75" customHeight="1">
      <c r="A166" s="98"/>
      <c r="B166" s="96"/>
      <c r="C166" s="95"/>
      <c r="D166" s="95"/>
      <c r="E166" s="4"/>
      <c r="F166" s="4"/>
    </row>
    <row r="167" ht="12.75" customHeight="1">
      <c r="A167" s="98"/>
      <c r="B167" s="96"/>
      <c r="C167" s="95"/>
      <c r="D167" s="95"/>
      <c r="E167" s="4"/>
      <c r="F167" s="4"/>
    </row>
    <row r="168" ht="12.75" customHeight="1">
      <c r="A168" s="98"/>
      <c r="B168" s="96"/>
      <c r="C168" s="95"/>
      <c r="D168" s="95"/>
      <c r="E168" s="4"/>
      <c r="F168" s="4"/>
    </row>
    <row r="169" ht="12.75" customHeight="1">
      <c r="A169" s="98"/>
      <c r="B169" s="96"/>
      <c r="C169" s="95"/>
      <c r="D169" s="95"/>
      <c r="E169" s="4"/>
      <c r="F169" s="4"/>
    </row>
    <row r="170" ht="12.75" customHeight="1">
      <c r="A170" s="98"/>
      <c r="B170" s="96"/>
      <c r="C170" s="95"/>
      <c r="D170" s="95"/>
      <c r="E170" s="4"/>
      <c r="F170" s="4"/>
    </row>
    <row r="171" ht="12.75" customHeight="1">
      <c r="A171" s="98"/>
      <c r="B171" s="96"/>
      <c r="C171" s="95"/>
      <c r="D171" s="95"/>
      <c r="E171" s="4"/>
      <c r="F171" s="4"/>
    </row>
    <row r="172" ht="12.75" customHeight="1">
      <c r="A172" s="98"/>
      <c r="B172" s="96"/>
      <c r="C172" s="95"/>
      <c r="D172" s="95"/>
      <c r="E172" s="4"/>
      <c r="F172" s="4"/>
    </row>
    <row r="173" ht="12.75" customHeight="1">
      <c r="A173" s="98"/>
      <c r="B173" s="96"/>
      <c r="C173" s="95"/>
      <c r="D173" s="95"/>
      <c r="E173" s="4"/>
      <c r="F173" s="4"/>
    </row>
    <row r="174" ht="12.75" customHeight="1">
      <c r="A174" s="98"/>
      <c r="B174" s="96"/>
      <c r="C174" s="95"/>
      <c r="D174" s="95"/>
      <c r="E174" s="4"/>
      <c r="F174" s="4"/>
    </row>
    <row r="175" ht="12.75" customHeight="1">
      <c r="A175" s="98"/>
      <c r="B175" s="96"/>
      <c r="C175" s="95"/>
      <c r="D175" s="95"/>
      <c r="E175" s="4"/>
      <c r="F175" s="4"/>
    </row>
    <row r="176" ht="12.75" customHeight="1">
      <c r="A176" s="98"/>
      <c r="B176" s="96"/>
      <c r="C176" s="95"/>
      <c r="D176" s="95"/>
      <c r="E176" s="4"/>
      <c r="F176" s="4"/>
    </row>
    <row r="177" ht="12.75" customHeight="1">
      <c r="A177" s="98"/>
      <c r="B177" s="96"/>
      <c r="C177" s="95"/>
      <c r="D177" s="95"/>
      <c r="E177" s="4"/>
      <c r="F177" s="4"/>
    </row>
    <row r="178" ht="12.75" customHeight="1">
      <c r="A178" s="98"/>
      <c r="B178" s="96"/>
      <c r="C178" s="95"/>
      <c r="D178" s="95"/>
      <c r="E178" s="4"/>
      <c r="F178" s="4"/>
    </row>
    <row r="179" ht="12.75" customHeight="1">
      <c r="A179" s="98"/>
      <c r="B179" s="96"/>
      <c r="C179" s="95"/>
      <c r="D179" s="95"/>
      <c r="E179" s="4"/>
      <c r="F179" s="4"/>
    </row>
    <row r="180" ht="12.75" customHeight="1">
      <c r="A180" s="98"/>
      <c r="B180" s="96"/>
      <c r="C180" s="95"/>
      <c r="D180" s="95"/>
      <c r="E180" s="4"/>
      <c r="F180" s="4"/>
    </row>
    <row r="181" ht="12.75" customHeight="1">
      <c r="A181" s="98"/>
      <c r="B181" s="96"/>
      <c r="C181" s="95"/>
      <c r="D181" s="95"/>
      <c r="E181" s="4"/>
      <c r="F181" s="4"/>
    </row>
    <row r="182" ht="12.75" customHeight="1">
      <c r="A182" s="98"/>
      <c r="B182" s="96"/>
      <c r="C182" s="95"/>
      <c r="D182" s="95"/>
      <c r="E182" s="4"/>
      <c r="F182" s="4"/>
    </row>
    <row r="183" ht="12.75" customHeight="1">
      <c r="A183" s="98"/>
      <c r="B183" s="96"/>
      <c r="C183" s="95"/>
      <c r="D183" s="95"/>
      <c r="E183" s="4"/>
      <c r="F183" s="4"/>
    </row>
    <row r="184" ht="12.75" customHeight="1">
      <c r="A184" s="98"/>
      <c r="B184" s="96"/>
      <c r="C184" s="95"/>
      <c r="D184" s="95"/>
      <c r="E184" s="4"/>
      <c r="F184" s="4"/>
    </row>
    <row r="185" ht="12.75" customHeight="1">
      <c r="A185" s="98"/>
      <c r="B185" s="96"/>
      <c r="C185" s="95"/>
      <c r="D185" s="95"/>
      <c r="E185" s="4"/>
      <c r="F185" s="4"/>
    </row>
    <row r="186" ht="12.75" customHeight="1">
      <c r="A186" s="98"/>
      <c r="B186" s="96"/>
      <c r="C186" s="95"/>
      <c r="D186" s="95"/>
      <c r="E186" s="4"/>
      <c r="F186" s="4"/>
    </row>
    <row r="187" ht="12.75" customHeight="1">
      <c r="A187" s="98"/>
      <c r="B187" s="96"/>
      <c r="C187" s="95"/>
      <c r="D187" s="95"/>
      <c r="E187" s="4"/>
      <c r="F187" s="4"/>
    </row>
    <row r="188" ht="12.75" customHeight="1">
      <c r="A188" s="98"/>
      <c r="B188" s="96"/>
      <c r="C188" s="95"/>
      <c r="D188" s="95"/>
      <c r="E188" s="4"/>
      <c r="F188" s="4"/>
    </row>
    <row r="189" ht="12.75" customHeight="1">
      <c r="A189" s="98"/>
      <c r="B189" s="96"/>
      <c r="C189" s="95"/>
      <c r="D189" s="95"/>
      <c r="E189" s="4"/>
      <c r="F189" s="4"/>
    </row>
    <row r="190" ht="12.75" customHeight="1">
      <c r="A190" s="98"/>
      <c r="B190" s="96"/>
      <c r="C190" s="95"/>
      <c r="D190" s="95"/>
      <c r="E190" s="4"/>
      <c r="F190" s="4"/>
    </row>
    <row r="191" ht="12.75" customHeight="1">
      <c r="A191" s="98"/>
      <c r="B191" s="96"/>
      <c r="C191" s="95"/>
      <c r="D191" s="95"/>
      <c r="E191" s="4"/>
      <c r="F191" s="4"/>
    </row>
    <row r="192" ht="12.75" customHeight="1">
      <c r="A192" s="98"/>
      <c r="B192" s="96"/>
      <c r="C192" s="95"/>
      <c r="D192" s="95"/>
      <c r="E192" s="4"/>
      <c r="F192" s="4"/>
    </row>
    <row r="193" ht="12.75" customHeight="1">
      <c r="A193" s="98"/>
      <c r="B193" s="96"/>
      <c r="C193" s="95"/>
      <c r="D193" s="95"/>
      <c r="E193" s="4"/>
      <c r="F193" s="4"/>
    </row>
    <row r="194" ht="12.75" customHeight="1">
      <c r="A194" s="98"/>
      <c r="B194" s="96"/>
      <c r="C194" s="95"/>
      <c r="D194" s="95"/>
      <c r="E194" s="4"/>
      <c r="F194" s="4"/>
    </row>
    <row r="195" ht="12.75" customHeight="1">
      <c r="A195" s="98"/>
      <c r="B195" s="96"/>
      <c r="C195" s="95"/>
      <c r="D195" s="95"/>
      <c r="E195" s="4"/>
      <c r="F195" s="4"/>
    </row>
    <row r="196" ht="12.75" customHeight="1">
      <c r="A196" s="98"/>
      <c r="B196" s="96"/>
      <c r="C196" s="95"/>
      <c r="D196" s="95"/>
      <c r="E196" s="4"/>
      <c r="F196" s="4"/>
    </row>
    <row r="197" ht="12.75" customHeight="1">
      <c r="A197" s="98"/>
      <c r="B197" s="96"/>
      <c r="C197" s="95"/>
      <c r="D197" s="95"/>
      <c r="E197" s="4"/>
      <c r="F197" s="4"/>
    </row>
    <row r="198" ht="12.75" customHeight="1">
      <c r="A198" s="98"/>
      <c r="B198" s="96"/>
      <c r="C198" s="95"/>
      <c r="D198" s="95"/>
      <c r="E198" s="4"/>
      <c r="F198" s="4"/>
    </row>
    <row r="199" ht="12.75" customHeight="1">
      <c r="A199" s="98"/>
      <c r="B199" s="96"/>
      <c r="C199" s="95"/>
      <c r="D199" s="95"/>
      <c r="E199" s="4"/>
      <c r="F199" s="4"/>
    </row>
    <row r="200" ht="12.75" customHeight="1">
      <c r="A200" s="98"/>
      <c r="B200" s="96"/>
      <c r="C200" s="95"/>
      <c r="D200" s="95"/>
      <c r="E200" s="4"/>
      <c r="F200" s="4"/>
    </row>
    <row r="201" ht="12.75" customHeight="1">
      <c r="A201" s="98"/>
      <c r="B201" s="96"/>
      <c r="C201" s="95"/>
      <c r="D201" s="95"/>
      <c r="E201" s="4"/>
      <c r="F201" s="4"/>
    </row>
    <row r="202" ht="12.75" customHeight="1">
      <c r="A202" s="98"/>
      <c r="B202" s="96"/>
      <c r="C202" s="95"/>
      <c r="D202" s="95"/>
      <c r="E202" s="4"/>
      <c r="F202" s="4"/>
    </row>
    <row r="203" ht="12.75" customHeight="1">
      <c r="A203" s="98"/>
      <c r="B203" s="96"/>
      <c r="C203" s="95"/>
      <c r="D203" s="95"/>
      <c r="E203" s="4"/>
      <c r="F203" s="4"/>
    </row>
    <row r="204" ht="12.75" customHeight="1">
      <c r="A204" s="98"/>
      <c r="B204" s="96"/>
      <c r="C204" s="95"/>
      <c r="D204" s="95"/>
      <c r="E204" s="4"/>
      <c r="F204" s="4"/>
    </row>
    <row r="205" ht="12.75" customHeight="1">
      <c r="A205" s="98"/>
      <c r="B205" s="96"/>
      <c r="C205" s="95"/>
      <c r="D205" s="95"/>
      <c r="E205" s="4"/>
      <c r="F205" s="4"/>
    </row>
    <row r="206" ht="12.75" customHeight="1">
      <c r="A206" s="98"/>
      <c r="B206" s="96"/>
      <c r="C206" s="95"/>
      <c r="D206" s="95"/>
      <c r="E206" s="4"/>
      <c r="F206" s="4"/>
    </row>
    <row r="207" ht="12.75" customHeight="1">
      <c r="A207" s="98"/>
      <c r="B207" s="96"/>
      <c r="C207" s="95"/>
      <c r="D207" s="95"/>
      <c r="E207" s="4"/>
      <c r="F207" s="4"/>
    </row>
    <row r="208" ht="12.75" customHeight="1">
      <c r="A208" s="98"/>
      <c r="B208" s="96"/>
      <c r="C208" s="95"/>
      <c r="D208" s="95"/>
      <c r="E208" s="4"/>
      <c r="F208" s="4"/>
    </row>
    <row r="209" ht="12.75" customHeight="1">
      <c r="A209" s="98"/>
      <c r="B209" s="96"/>
      <c r="C209" s="95"/>
      <c r="D209" s="95"/>
      <c r="E209" s="4"/>
      <c r="F209" s="4"/>
    </row>
    <row r="210" ht="12.75" customHeight="1">
      <c r="A210" s="98"/>
      <c r="B210" s="96"/>
      <c r="C210" s="95"/>
      <c r="D210" s="95"/>
      <c r="E210" s="4"/>
      <c r="F210" s="4"/>
    </row>
    <row r="211" ht="12.75" customHeight="1">
      <c r="A211" s="98"/>
      <c r="B211" s="96"/>
      <c r="C211" s="95"/>
      <c r="D211" s="95"/>
      <c r="E211" s="4"/>
      <c r="F211" s="4"/>
    </row>
    <row r="212" ht="12.75" customHeight="1">
      <c r="A212" s="98"/>
      <c r="B212" s="96"/>
      <c r="C212" s="95"/>
      <c r="D212" s="95"/>
      <c r="E212" s="4"/>
      <c r="F212" s="4"/>
    </row>
    <row r="213" ht="12.75" customHeight="1">
      <c r="A213" s="98"/>
      <c r="B213" s="96"/>
      <c r="C213" s="95"/>
      <c r="D213" s="95"/>
      <c r="E213" s="4"/>
      <c r="F213" s="4"/>
    </row>
    <row r="214" ht="12.75" customHeight="1">
      <c r="A214" s="98"/>
      <c r="B214" s="96"/>
      <c r="C214" s="95"/>
      <c r="D214" s="95"/>
      <c r="E214" s="4"/>
      <c r="F214" s="4"/>
    </row>
    <row r="215" ht="12.75" customHeight="1">
      <c r="A215" s="98"/>
      <c r="B215" s="96"/>
      <c r="C215" s="95"/>
      <c r="D215" s="95"/>
      <c r="E215" s="4"/>
      <c r="F215" s="4"/>
    </row>
    <row r="216" ht="12.75" customHeight="1">
      <c r="A216" s="98"/>
      <c r="B216" s="96"/>
      <c r="C216" s="95"/>
      <c r="D216" s="95"/>
      <c r="E216" s="4"/>
      <c r="F216" s="4"/>
    </row>
    <row r="217" ht="12.75" customHeight="1">
      <c r="A217" s="98"/>
      <c r="B217" s="96"/>
      <c r="C217" s="95"/>
      <c r="D217" s="95"/>
      <c r="E217" s="4"/>
      <c r="F217" s="4"/>
    </row>
    <row r="218" ht="12.75" customHeight="1">
      <c r="A218" s="98"/>
      <c r="B218" s="96"/>
      <c r="C218" s="95"/>
      <c r="D218" s="95"/>
      <c r="E218" s="4"/>
      <c r="F218" s="4"/>
    </row>
    <row r="219" ht="12.75" customHeight="1">
      <c r="A219" s="98"/>
      <c r="B219" s="96"/>
      <c r="C219" s="95"/>
      <c r="D219" s="95"/>
      <c r="E219" s="4"/>
      <c r="F219" s="4"/>
    </row>
    <row r="220" ht="12.75" customHeight="1">
      <c r="A220" s="98"/>
      <c r="B220" s="96"/>
      <c r="C220" s="95"/>
      <c r="D220" s="95"/>
      <c r="E220" s="4"/>
      <c r="F220" s="4"/>
    </row>
    <row r="221" ht="12.75" customHeight="1">
      <c r="A221" s="98"/>
      <c r="B221" s="96"/>
      <c r="C221" s="95"/>
      <c r="D221" s="95"/>
      <c r="E221" s="4"/>
      <c r="F221" s="4"/>
    </row>
    <row r="222" ht="12.75" customHeight="1">
      <c r="A222" s="98"/>
      <c r="B222" s="96"/>
      <c r="C222" s="95"/>
      <c r="D222" s="95"/>
      <c r="E222" s="4"/>
      <c r="F222" s="4"/>
    </row>
    <row r="223" ht="12.75" customHeight="1">
      <c r="A223" s="98"/>
      <c r="B223" s="96"/>
      <c r="C223" s="95"/>
      <c r="D223" s="95"/>
      <c r="E223" s="4"/>
      <c r="F223" s="4"/>
    </row>
    <row r="224" ht="12.75" customHeight="1">
      <c r="A224" s="98"/>
      <c r="B224" s="96"/>
      <c r="C224" s="95"/>
      <c r="D224" s="95"/>
      <c r="E224" s="4"/>
      <c r="F224" s="4"/>
    </row>
    <row r="225" ht="12.75" customHeight="1">
      <c r="A225" s="98"/>
      <c r="B225" s="96"/>
      <c r="C225" s="95"/>
      <c r="D225" s="95"/>
      <c r="E225" s="4"/>
      <c r="F225" s="4"/>
    </row>
    <row r="226" ht="12.75" customHeight="1">
      <c r="A226" s="98"/>
      <c r="B226" s="96"/>
      <c r="C226" s="95"/>
      <c r="D226" s="95"/>
      <c r="E226" s="4"/>
      <c r="F226" s="4"/>
    </row>
    <row r="227" ht="12.75" customHeight="1">
      <c r="A227" s="98"/>
      <c r="B227" s="96"/>
      <c r="C227" s="95"/>
      <c r="D227" s="95"/>
      <c r="E227" s="4"/>
      <c r="F227" s="4"/>
    </row>
    <row r="228" ht="12.75" customHeight="1">
      <c r="A228" s="98"/>
      <c r="B228" s="96"/>
      <c r="C228" s="95"/>
      <c r="D228" s="95"/>
      <c r="E228" s="4"/>
      <c r="F228" s="4"/>
    </row>
    <row r="229" ht="12.75" customHeight="1">
      <c r="A229" s="98"/>
      <c r="B229" s="96"/>
      <c r="C229" s="95"/>
      <c r="D229" s="95"/>
      <c r="E229" s="4"/>
      <c r="F229" s="4"/>
    </row>
    <row r="230" ht="12.75" customHeight="1">
      <c r="A230" s="98"/>
      <c r="B230" s="96"/>
      <c r="C230" s="95"/>
      <c r="D230" s="95"/>
      <c r="E230" s="4"/>
      <c r="F230" s="4"/>
    </row>
    <row r="231" ht="12.75" customHeight="1">
      <c r="A231" s="98"/>
      <c r="B231" s="96"/>
      <c r="C231" s="95"/>
      <c r="D231" s="95"/>
      <c r="E231" s="4"/>
      <c r="F231" s="4"/>
    </row>
    <row r="232" ht="12.75" customHeight="1">
      <c r="A232" s="98"/>
      <c r="B232" s="96"/>
      <c r="C232" s="95"/>
      <c r="D232" s="95"/>
      <c r="E232" s="4"/>
      <c r="F232" s="4"/>
    </row>
    <row r="233" ht="12.75" customHeight="1">
      <c r="A233" s="98"/>
      <c r="B233" s="96"/>
      <c r="C233" s="95"/>
      <c r="D233" s="95"/>
      <c r="E233" s="4"/>
      <c r="F233" s="4"/>
    </row>
    <row r="234" ht="12.75" customHeight="1">
      <c r="A234" s="98"/>
      <c r="B234" s="96"/>
      <c r="C234" s="95"/>
      <c r="D234" s="95"/>
      <c r="E234" s="4"/>
      <c r="F234" s="4"/>
    </row>
    <row r="235" ht="12.75" customHeight="1">
      <c r="A235" s="98"/>
      <c r="B235" s="96"/>
      <c r="C235" s="95"/>
      <c r="D235" s="95"/>
      <c r="E235" s="4"/>
      <c r="F235" s="4"/>
    </row>
    <row r="236" ht="12.75" customHeight="1">
      <c r="A236" s="98"/>
      <c r="B236" s="96"/>
      <c r="C236" s="95"/>
      <c r="D236" s="95"/>
      <c r="E236" s="4"/>
      <c r="F236" s="4"/>
    </row>
    <row r="237" ht="12.75" customHeight="1">
      <c r="A237" s="98"/>
      <c r="B237" s="96"/>
      <c r="C237" s="95"/>
      <c r="D237" s="95"/>
      <c r="E237" s="4"/>
      <c r="F237" s="4"/>
    </row>
    <row r="238" ht="12.75" customHeight="1">
      <c r="A238" s="98"/>
      <c r="B238" s="96"/>
      <c r="C238" s="95"/>
      <c r="D238" s="95"/>
      <c r="E238" s="4"/>
      <c r="F238" s="4"/>
    </row>
    <row r="239" ht="12.75" customHeight="1">
      <c r="A239" s="98"/>
      <c r="B239" s="96"/>
      <c r="C239" s="95"/>
      <c r="D239" s="95"/>
      <c r="E239" s="4"/>
      <c r="F239" s="4"/>
    </row>
    <row r="240" ht="12.75" customHeight="1">
      <c r="A240" s="98"/>
      <c r="B240" s="96"/>
      <c r="C240" s="95"/>
      <c r="D240" s="95"/>
      <c r="E240" s="4"/>
      <c r="F240" s="4"/>
    </row>
    <row r="241" ht="12.75" customHeight="1">
      <c r="A241" s="98"/>
      <c r="B241" s="96"/>
      <c r="C241" s="95"/>
      <c r="D241" s="95"/>
      <c r="E241" s="4"/>
      <c r="F241" s="4"/>
    </row>
    <row r="242" ht="12.75" customHeight="1">
      <c r="A242" s="98"/>
      <c r="B242" s="96"/>
      <c r="C242" s="95"/>
      <c r="D242" s="95"/>
      <c r="E242" s="4"/>
      <c r="F242" s="4"/>
    </row>
    <row r="243" ht="12.75" customHeight="1">
      <c r="A243" s="98"/>
      <c r="B243" s="96"/>
      <c r="C243" s="95"/>
      <c r="D243" s="95"/>
      <c r="E243" s="4"/>
      <c r="F243" s="4"/>
    </row>
    <row r="244" ht="12.75" customHeight="1">
      <c r="A244" s="98"/>
      <c r="B244" s="96"/>
      <c r="C244" s="95"/>
      <c r="D244" s="95"/>
      <c r="E244" s="4"/>
      <c r="F244" s="4"/>
    </row>
    <row r="245" ht="12.75" customHeight="1">
      <c r="A245" s="98"/>
      <c r="B245" s="96"/>
      <c r="C245" s="95"/>
      <c r="D245" s="95"/>
      <c r="E245" s="4"/>
      <c r="F245" s="4"/>
    </row>
    <row r="246" ht="12.75" customHeight="1">
      <c r="A246" s="98"/>
      <c r="B246" s="96"/>
      <c r="C246" s="95"/>
      <c r="D246" s="95"/>
      <c r="E246" s="4"/>
      <c r="F246" s="4"/>
    </row>
    <row r="247" ht="12.75" customHeight="1">
      <c r="A247" s="98"/>
      <c r="B247" s="96"/>
      <c r="C247" s="95"/>
      <c r="D247" s="95"/>
      <c r="E247" s="4"/>
      <c r="F247" s="4"/>
    </row>
    <row r="248" ht="12.75" customHeight="1">
      <c r="A248" s="98"/>
      <c r="B248" s="96"/>
      <c r="C248" s="95"/>
      <c r="D248" s="95"/>
      <c r="E248" s="4"/>
      <c r="F248" s="4"/>
    </row>
    <row r="249" ht="12.75" customHeight="1">
      <c r="A249" s="98"/>
      <c r="B249" s="96"/>
      <c r="C249" s="95"/>
      <c r="D249" s="95"/>
      <c r="E249" s="4"/>
      <c r="F249" s="4"/>
    </row>
    <row r="250" ht="12.75" customHeight="1">
      <c r="A250" s="98"/>
      <c r="B250" s="96"/>
      <c r="C250" s="95"/>
      <c r="D250" s="95"/>
      <c r="E250" s="4"/>
      <c r="F250" s="4"/>
    </row>
    <row r="251" ht="12.75" customHeight="1">
      <c r="A251" s="98"/>
      <c r="B251" s="96"/>
      <c r="C251" s="95"/>
      <c r="D251" s="95"/>
      <c r="E251" s="4"/>
      <c r="F251" s="4"/>
    </row>
    <row r="252" ht="12.75" customHeight="1">
      <c r="A252" s="98"/>
      <c r="B252" s="96"/>
      <c r="C252" s="95"/>
      <c r="D252" s="95"/>
      <c r="E252" s="4"/>
      <c r="F252" s="4"/>
    </row>
    <row r="253" ht="12.75" customHeight="1">
      <c r="A253" s="98"/>
      <c r="B253" s="96"/>
      <c r="C253" s="95"/>
      <c r="D253" s="95"/>
      <c r="E253" s="4"/>
      <c r="F253" s="4"/>
    </row>
    <row r="254" ht="12.75" customHeight="1">
      <c r="A254" s="98"/>
      <c r="B254" s="96"/>
      <c r="C254" s="95"/>
      <c r="D254" s="95"/>
      <c r="E254" s="4"/>
      <c r="F254" s="4"/>
    </row>
    <row r="255" ht="12.75" customHeight="1">
      <c r="A255" s="98"/>
      <c r="B255" s="96"/>
      <c r="C255" s="95"/>
      <c r="D255" s="95"/>
      <c r="E255" s="4"/>
      <c r="F255" s="4"/>
    </row>
    <row r="256" ht="12.75" customHeight="1">
      <c r="A256" s="98"/>
      <c r="B256" s="96"/>
      <c r="C256" s="95"/>
      <c r="D256" s="95"/>
      <c r="E256" s="4"/>
      <c r="F256" s="4"/>
    </row>
    <row r="257" ht="12.75" customHeight="1">
      <c r="A257" s="98"/>
      <c r="B257" s="96"/>
      <c r="C257" s="95"/>
      <c r="D257" s="95"/>
      <c r="E257" s="4"/>
      <c r="F257" s="4"/>
    </row>
    <row r="258" ht="12.75" customHeight="1">
      <c r="A258" s="98"/>
      <c r="B258" s="96"/>
      <c r="C258" s="95"/>
      <c r="D258" s="95"/>
      <c r="E258" s="4"/>
      <c r="F258" s="4"/>
    </row>
    <row r="259" ht="12.75" customHeight="1">
      <c r="A259" s="98"/>
      <c r="B259" s="96"/>
      <c r="C259" s="95"/>
      <c r="D259" s="95"/>
      <c r="E259" s="4"/>
      <c r="F259" s="4"/>
    </row>
    <row r="260" ht="12.75" customHeight="1">
      <c r="A260" s="98"/>
      <c r="B260" s="96"/>
      <c r="C260" s="95"/>
      <c r="D260" s="95"/>
      <c r="E260" s="4"/>
      <c r="F260" s="4"/>
    </row>
    <row r="261" ht="12.75" customHeight="1">
      <c r="A261" s="98"/>
      <c r="B261" s="96"/>
      <c r="C261" s="95"/>
      <c r="D261" s="95"/>
      <c r="E261" s="4"/>
      <c r="F261" s="4"/>
    </row>
    <row r="262" ht="12.75" customHeight="1">
      <c r="A262" s="98"/>
      <c r="B262" s="96"/>
      <c r="C262" s="95"/>
      <c r="D262" s="95"/>
      <c r="E262" s="4"/>
      <c r="F262" s="4"/>
    </row>
    <row r="263" ht="12.75" customHeight="1">
      <c r="A263" s="98"/>
      <c r="B263" s="96"/>
      <c r="C263" s="95"/>
      <c r="D263" s="95"/>
      <c r="E263" s="4"/>
      <c r="F263" s="4"/>
    </row>
    <row r="264" ht="12.75" customHeight="1">
      <c r="A264" s="98"/>
      <c r="B264" s="96"/>
      <c r="C264" s="95"/>
      <c r="D264" s="95"/>
      <c r="E264" s="4"/>
      <c r="F264" s="4"/>
    </row>
    <row r="265" ht="12.75" customHeight="1">
      <c r="A265" s="98"/>
      <c r="B265" s="96"/>
      <c r="C265" s="95"/>
      <c r="D265" s="95"/>
      <c r="E265" s="4"/>
      <c r="F265" s="4"/>
    </row>
    <row r="266" ht="12.75" customHeight="1">
      <c r="A266" s="98"/>
      <c r="B266" s="96"/>
      <c r="C266" s="95"/>
      <c r="D266" s="95"/>
      <c r="E266" s="4"/>
      <c r="F266" s="4"/>
    </row>
    <row r="267" ht="12.75" customHeight="1">
      <c r="A267" s="98"/>
      <c r="B267" s="96"/>
      <c r="C267" s="95"/>
      <c r="D267" s="95"/>
      <c r="E267" s="4"/>
      <c r="F267" s="4"/>
    </row>
    <row r="268" ht="12.75" customHeight="1">
      <c r="A268" s="98"/>
      <c r="B268" s="96"/>
      <c r="C268" s="95"/>
      <c r="D268" s="95"/>
      <c r="E268" s="4"/>
      <c r="F268" s="4"/>
    </row>
    <row r="269" ht="12.75" customHeight="1">
      <c r="A269" s="98"/>
      <c r="B269" s="96"/>
      <c r="C269" s="95"/>
      <c r="D269" s="95"/>
      <c r="E269" s="4"/>
      <c r="F269" s="4"/>
    </row>
    <row r="270" ht="12.75" customHeight="1">
      <c r="A270" s="98"/>
      <c r="B270" s="96"/>
      <c r="C270" s="95"/>
      <c r="D270" s="95"/>
      <c r="E270" s="4"/>
      <c r="F270" s="4"/>
    </row>
    <row r="271" ht="12.75" customHeight="1">
      <c r="A271" s="98"/>
      <c r="B271" s="96"/>
      <c r="C271" s="95"/>
      <c r="D271" s="95"/>
      <c r="E271" s="4"/>
      <c r="F271" s="4"/>
    </row>
    <row r="272" ht="12.75" customHeight="1">
      <c r="A272" s="98"/>
      <c r="B272" s="96"/>
      <c r="C272" s="95"/>
      <c r="D272" s="95"/>
      <c r="E272" s="4"/>
      <c r="F272" s="4"/>
    </row>
    <row r="273" ht="12.75" customHeight="1">
      <c r="A273" s="98"/>
      <c r="B273" s="96"/>
      <c r="C273" s="95"/>
      <c r="D273" s="95"/>
      <c r="E273" s="4"/>
      <c r="F273" s="4"/>
    </row>
    <row r="274" ht="12.75" customHeight="1">
      <c r="A274" s="98"/>
      <c r="B274" s="96"/>
      <c r="C274" s="95"/>
      <c r="D274" s="95"/>
      <c r="E274" s="4"/>
      <c r="F274" s="4"/>
    </row>
    <row r="275" ht="12.75" customHeight="1">
      <c r="A275" s="98"/>
      <c r="B275" s="96"/>
      <c r="C275" s="95"/>
      <c r="D275" s="95"/>
      <c r="E275" s="4"/>
      <c r="F275" s="4"/>
    </row>
    <row r="276" ht="12.75" customHeight="1">
      <c r="A276" s="98"/>
      <c r="B276" s="96"/>
      <c r="C276" s="95"/>
      <c r="D276" s="95"/>
      <c r="E276" s="4"/>
      <c r="F276" s="4"/>
    </row>
    <row r="277" ht="12.75" customHeight="1">
      <c r="A277" s="98"/>
      <c r="B277" s="96"/>
      <c r="C277" s="95"/>
      <c r="D277" s="95"/>
      <c r="E277" s="4"/>
      <c r="F277" s="4"/>
    </row>
    <row r="278" ht="12.75" customHeight="1">
      <c r="A278" s="98"/>
      <c r="B278" s="96"/>
      <c r="C278" s="95"/>
      <c r="D278" s="95"/>
      <c r="E278" s="4"/>
      <c r="F278" s="4"/>
    </row>
    <row r="279" ht="12.75" customHeight="1">
      <c r="A279" s="98"/>
      <c r="B279" s="96"/>
      <c r="C279" s="95"/>
      <c r="D279" s="95"/>
      <c r="E279" s="4"/>
      <c r="F279" s="4"/>
    </row>
    <row r="280" ht="12.75" customHeight="1">
      <c r="A280" s="98"/>
      <c r="B280" s="96"/>
      <c r="C280" s="95"/>
      <c r="D280" s="95"/>
      <c r="E280" s="4"/>
      <c r="F280" s="4"/>
    </row>
    <row r="281" ht="12.75" customHeight="1">
      <c r="A281" s="98"/>
      <c r="B281" s="96"/>
      <c r="C281" s="95"/>
      <c r="D281" s="95"/>
      <c r="E281" s="4"/>
      <c r="F281" s="4"/>
    </row>
    <row r="282" ht="12.75" customHeight="1">
      <c r="A282" s="98"/>
      <c r="B282" s="96"/>
      <c r="C282" s="95"/>
      <c r="D282" s="95"/>
      <c r="E282" s="4"/>
      <c r="F282" s="4"/>
    </row>
    <row r="283" ht="12.75" customHeight="1">
      <c r="A283" s="98"/>
      <c r="B283" s="96"/>
      <c r="C283" s="95"/>
      <c r="D283" s="95"/>
      <c r="E283" s="4"/>
      <c r="F283" s="4"/>
    </row>
    <row r="284" ht="12.75" customHeight="1">
      <c r="A284" s="98"/>
      <c r="B284" s="96"/>
      <c r="C284" s="95"/>
      <c r="D284" s="95"/>
      <c r="E284" s="4"/>
      <c r="F284" s="4"/>
    </row>
    <row r="285" ht="12.75" customHeight="1">
      <c r="A285" s="98"/>
      <c r="B285" s="96"/>
      <c r="C285" s="95"/>
      <c r="D285" s="95"/>
      <c r="E285" s="4"/>
      <c r="F285" s="4"/>
    </row>
    <row r="286" ht="12.75" customHeight="1">
      <c r="A286" s="98"/>
      <c r="B286" s="96"/>
      <c r="C286" s="95"/>
      <c r="D286" s="95"/>
      <c r="E286" s="4"/>
      <c r="F286" s="4"/>
    </row>
    <row r="287" ht="12.75" customHeight="1">
      <c r="A287" s="98"/>
      <c r="B287" s="96"/>
      <c r="C287" s="95"/>
      <c r="D287" s="95"/>
      <c r="E287" s="4"/>
      <c r="F287" s="4"/>
    </row>
    <row r="288" ht="12.75" customHeight="1">
      <c r="A288" s="98"/>
      <c r="B288" s="96"/>
      <c r="C288" s="95"/>
      <c r="D288" s="95"/>
      <c r="E288" s="4"/>
      <c r="F288" s="4"/>
    </row>
    <row r="289" ht="12.75" customHeight="1">
      <c r="A289" s="98"/>
      <c r="B289" s="96"/>
      <c r="C289" s="95"/>
      <c r="D289" s="95"/>
      <c r="E289" s="4"/>
      <c r="F289" s="4"/>
    </row>
    <row r="290" ht="12.75" customHeight="1">
      <c r="A290" s="98"/>
      <c r="B290" s="96"/>
      <c r="C290" s="95"/>
      <c r="D290" s="95"/>
      <c r="E290" s="4"/>
      <c r="F290" s="4"/>
    </row>
    <row r="291" ht="12.75" customHeight="1">
      <c r="A291" s="98"/>
      <c r="B291" s="96"/>
      <c r="C291" s="95"/>
      <c r="D291" s="95"/>
      <c r="E291" s="4"/>
      <c r="F291" s="4"/>
    </row>
    <row r="292" ht="12.75" customHeight="1">
      <c r="A292" s="98"/>
      <c r="B292" s="96"/>
      <c r="C292" s="95"/>
      <c r="D292" s="95"/>
      <c r="E292" s="4"/>
      <c r="F292" s="4"/>
    </row>
    <row r="293" ht="12.75" customHeight="1">
      <c r="A293" s="98"/>
      <c r="B293" s="96"/>
      <c r="C293" s="95"/>
      <c r="D293" s="95"/>
      <c r="E293" s="4"/>
      <c r="F293" s="4"/>
    </row>
    <row r="294" ht="12.75" customHeight="1">
      <c r="A294" s="98"/>
      <c r="B294" s="96"/>
      <c r="C294" s="95"/>
      <c r="D294" s="95"/>
      <c r="E294" s="4"/>
      <c r="F294" s="4"/>
    </row>
    <row r="295" ht="12.75" customHeight="1">
      <c r="A295" s="98"/>
      <c r="B295" s="96"/>
      <c r="C295" s="95"/>
      <c r="D295" s="95"/>
      <c r="E295" s="4"/>
      <c r="F295" s="4"/>
    </row>
    <row r="296" ht="12.75" customHeight="1">
      <c r="A296" s="98"/>
      <c r="B296" s="96"/>
      <c r="C296" s="95"/>
      <c r="D296" s="95"/>
      <c r="E296" s="4"/>
      <c r="F296" s="4"/>
    </row>
    <row r="297" ht="12.75" customHeight="1">
      <c r="A297" s="98"/>
      <c r="B297" s="96"/>
      <c r="C297" s="95"/>
      <c r="D297" s="95"/>
      <c r="E297" s="4"/>
      <c r="F297" s="4"/>
    </row>
    <row r="298" ht="12.75" customHeight="1">
      <c r="A298" s="98"/>
      <c r="B298" s="96"/>
      <c r="C298" s="95"/>
      <c r="D298" s="95"/>
      <c r="E298" s="4"/>
      <c r="F298" s="4"/>
    </row>
    <row r="299" ht="12.75" customHeight="1">
      <c r="A299" s="98"/>
      <c r="B299" s="96"/>
      <c r="C299" s="95"/>
      <c r="D299" s="95"/>
      <c r="E299" s="4"/>
      <c r="F299" s="4"/>
    </row>
    <row r="300" ht="12.75" customHeight="1">
      <c r="A300" s="98"/>
      <c r="B300" s="96"/>
      <c r="C300" s="95"/>
      <c r="D300" s="95"/>
      <c r="E300" s="4"/>
      <c r="F300" s="4"/>
    </row>
    <row r="301" ht="12.75" customHeight="1">
      <c r="A301" s="98"/>
      <c r="B301" s="96"/>
      <c r="C301" s="95"/>
      <c r="D301" s="95"/>
      <c r="E301" s="4"/>
      <c r="F301" s="4"/>
    </row>
    <row r="302" ht="12.75" customHeight="1">
      <c r="A302" s="98"/>
      <c r="B302" s="96"/>
      <c r="C302" s="95"/>
      <c r="D302" s="95"/>
      <c r="E302" s="4"/>
      <c r="F302" s="4"/>
    </row>
    <row r="303" ht="12.75" customHeight="1">
      <c r="A303" s="98"/>
      <c r="B303" s="96"/>
      <c r="C303" s="95"/>
      <c r="D303" s="95"/>
      <c r="E303" s="4"/>
      <c r="F303" s="4"/>
    </row>
    <row r="304" ht="12.75" customHeight="1">
      <c r="A304" s="98"/>
      <c r="B304" s="96"/>
      <c r="C304" s="95"/>
      <c r="D304" s="95"/>
      <c r="E304" s="4"/>
      <c r="F304" s="4"/>
    </row>
    <row r="305" ht="12.75" customHeight="1">
      <c r="A305" s="98"/>
      <c r="B305" s="96"/>
      <c r="C305" s="95"/>
      <c r="D305" s="95"/>
      <c r="E305" s="4"/>
      <c r="F305" s="4"/>
    </row>
    <row r="306" ht="12.75" customHeight="1">
      <c r="A306" s="98"/>
      <c r="B306" s="96"/>
      <c r="C306" s="95"/>
      <c r="D306" s="95"/>
      <c r="E306" s="4"/>
      <c r="F306" s="4"/>
    </row>
    <row r="307" ht="12.75" customHeight="1">
      <c r="A307" s="98"/>
      <c r="B307" s="96"/>
      <c r="C307" s="95"/>
      <c r="D307" s="95"/>
      <c r="E307" s="4"/>
      <c r="F307" s="4"/>
    </row>
    <row r="308" ht="12.75" customHeight="1">
      <c r="A308" s="98"/>
      <c r="B308" s="96"/>
      <c r="C308" s="95"/>
      <c r="D308" s="95"/>
      <c r="E308" s="4"/>
      <c r="F308" s="4"/>
    </row>
    <row r="309" ht="12.75" customHeight="1">
      <c r="A309" s="98"/>
      <c r="B309" s="96"/>
      <c r="C309" s="95"/>
      <c r="D309" s="95"/>
      <c r="E309" s="4"/>
      <c r="F309" s="4"/>
    </row>
    <row r="310" ht="12.75" customHeight="1">
      <c r="A310" s="98"/>
      <c r="B310" s="96"/>
      <c r="C310" s="95"/>
      <c r="D310" s="95"/>
      <c r="E310" s="4"/>
      <c r="F310" s="4"/>
    </row>
    <row r="311" ht="12.75" customHeight="1">
      <c r="A311" s="98"/>
      <c r="B311" s="96"/>
      <c r="C311" s="95"/>
      <c r="D311" s="95"/>
      <c r="E311" s="4"/>
      <c r="F311" s="4"/>
    </row>
    <row r="312" ht="12.75" customHeight="1">
      <c r="A312" s="98"/>
      <c r="B312" s="96"/>
      <c r="C312" s="95"/>
      <c r="D312" s="95"/>
      <c r="E312" s="4"/>
      <c r="F312" s="4"/>
    </row>
    <row r="313" ht="12.75" customHeight="1">
      <c r="A313" s="98"/>
      <c r="B313" s="96"/>
      <c r="C313" s="95"/>
      <c r="D313" s="95"/>
      <c r="E313" s="4"/>
      <c r="F313" s="4"/>
    </row>
    <row r="314" ht="12.75" customHeight="1">
      <c r="A314" s="98"/>
      <c r="B314" s="96"/>
      <c r="C314" s="95"/>
      <c r="D314" s="95"/>
      <c r="E314" s="4"/>
      <c r="F314" s="4"/>
    </row>
    <row r="315" ht="12.75" customHeight="1">
      <c r="A315" s="98"/>
      <c r="B315" s="96"/>
      <c r="C315" s="95"/>
      <c r="D315" s="95"/>
      <c r="E315" s="4"/>
      <c r="F315" s="4"/>
    </row>
    <row r="316" ht="12.75" customHeight="1">
      <c r="A316" s="98"/>
      <c r="B316" s="96"/>
      <c r="C316" s="95"/>
      <c r="D316" s="95"/>
      <c r="E316" s="4"/>
      <c r="F316" s="4"/>
    </row>
    <row r="317" ht="12.75" customHeight="1">
      <c r="A317" s="98"/>
      <c r="B317" s="96"/>
      <c r="C317" s="95"/>
      <c r="D317" s="95"/>
      <c r="E317" s="4"/>
      <c r="F317" s="4"/>
    </row>
    <row r="318" ht="12.75" customHeight="1">
      <c r="A318" s="98"/>
      <c r="B318" s="96"/>
      <c r="C318" s="95"/>
      <c r="D318" s="95"/>
      <c r="E318" s="4"/>
      <c r="F318" s="4"/>
    </row>
    <row r="319" ht="12.75" customHeight="1">
      <c r="A319" s="98"/>
      <c r="B319" s="96"/>
      <c r="C319" s="95"/>
      <c r="D319" s="95"/>
      <c r="E319" s="4"/>
      <c r="F319" s="4"/>
    </row>
    <row r="320" ht="12.75" customHeight="1">
      <c r="A320" s="98"/>
      <c r="B320" s="96"/>
      <c r="C320" s="95"/>
      <c r="D320" s="95"/>
      <c r="E320" s="4"/>
      <c r="F320" s="4"/>
    </row>
    <row r="321" ht="12.75" customHeight="1">
      <c r="A321" s="98"/>
      <c r="B321" s="96"/>
      <c r="C321" s="95"/>
      <c r="D321" s="95"/>
      <c r="E321" s="4"/>
      <c r="F321" s="4"/>
    </row>
    <row r="322" ht="12.75" customHeight="1">
      <c r="A322" s="98"/>
      <c r="B322" s="96"/>
      <c r="C322" s="95"/>
      <c r="D322" s="95"/>
      <c r="E322" s="4"/>
      <c r="F322" s="4"/>
    </row>
    <row r="323" ht="12.75" customHeight="1">
      <c r="A323" s="98"/>
      <c r="B323" s="96"/>
      <c r="C323" s="95"/>
      <c r="D323" s="95"/>
      <c r="E323" s="4"/>
      <c r="F323" s="4"/>
    </row>
    <row r="324" ht="12.75" customHeight="1">
      <c r="A324" s="98"/>
      <c r="B324" s="96"/>
      <c r="C324" s="95"/>
      <c r="D324" s="95"/>
      <c r="E324" s="4"/>
      <c r="F324" s="4"/>
    </row>
    <row r="325" ht="12.75" customHeight="1">
      <c r="A325" s="98"/>
      <c r="B325" s="96"/>
      <c r="C325" s="95"/>
      <c r="D325" s="95"/>
      <c r="E325" s="4"/>
      <c r="F325" s="4"/>
    </row>
    <row r="326" ht="12.75" customHeight="1">
      <c r="A326" s="98"/>
      <c r="B326" s="96"/>
      <c r="C326" s="95"/>
      <c r="D326" s="95"/>
      <c r="E326" s="4"/>
      <c r="F326" s="4"/>
    </row>
    <row r="327" ht="12.75" customHeight="1">
      <c r="A327" s="98"/>
      <c r="B327" s="96"/>
      <c r="C327" s="95"/>
      <c r="D327" s="95"/>
      <c r="E327" s="4"/>
      <c r="F327" s="4"/>
    </row>
    <row r="328" ht="12.75" customHeight="1">
      <c r="A328" s="98"/>
      <c r="B328" s="96"/>
      <c r="C328" s="95"/>
      <c r="D328" s="95"/>
      <c r="E328" s="4"/>
      <c r="F328" s="4"/>
    </row>
    <row r="329" ht="12.75" customHeight="1">
      <c r="A329" s="98"/>
      <c r="B329" s="96"/>
      <c r="C329" s="95"/>
      <c r="D329" s="95"/>
      <c r="E329" s="4"/>
      <c r="F329" s="4"/>
    </row>
    <row r="330" ht="12.75" customHeight="1">
      <c r="A330" s="98"/>
      <c r="B330" s="96"/>
      <c r="C330" s="95"/>
      <c r="D330" s="95"/>
      <c r="E330" s="4"/>
      <c r="F330" s="4"/>
    </row>
    <row r="331" ht="12.75" customHeight="1">
      <c r="A331" s="98"/>
      <c r="B331" s="96"/>
      <c r="C331" s="95"/>
      <c r="D331" s="95"/>
      <c r="E331" s="4"/>
      <c r="F331" s="4"/>
    </row>
    <row r="332" ht="12.75" customHeight="1">
      <c r="A332" s="98"/>
      <c r="B332" s="96"/>
      <c r="C332" s="95"/>
      <c r="D332" s="95"/>
      <c r="E332" s="4"/>
      <c r="F332" s="4"/>
    </row>
    <row r="333" ht="12.75" customHeight="1">
      <c r="A333" s="98"/>
      <c r="B333" s="96"/>
      <c r="C333" s="95"/>
      <c r="D333" s="95"/>
      <c r="E333" s="4"/>
      <c r="F333" s="4"/>
    </row>
    <row r="334" ht="12.75" customHeight="1">
      <c r="A334" s="98"/>
      <c r="B334" s="96"/>
      <c r="C334" s="95"/>
      <c r="D334" s="95"/>
      <c r="E334" s="4"/>
      <c r="F334" s="4"/>
    </row>
    <row r="335" ht="12.75" customHeight="1">
      <c r="A335" s="98"/>
      <c r="B335" s="96"/>
      <c r="C335" s="95"/>
      <c r="D335" s="95"/>
      <c r="E335" s="4"/>
      <c r="F335" s="4"/>
    </row>
    <row r="336" ht="12.75" customHeight="1">
      <c r="A336" s="98"/>
      <c r="B336" s="96"/>
      <c r="C336" s="95"/>
      <c r="D336" s="95"/>
      <c r="E336" s="4"/>
      <c r="F336" s="4"/>
    </row>
    <row r="337" ht="12.75" customHeight="1">
      <c r="A337" s="98"/>
      <c r="B337" s="96"/>
      <c r="C337" s="95"/>
      <c r="D337" s="95"/>
      <c r="E337" s="4"/>
      <c r="F337" s="4"/>
    </row>
    <row r="338" ht="12.75" customHeight="1">
      <c r="A338" s="98"/>
      <c r="B338" s="96"/>
      <c r="C338" s="95"/>
      <c r="D338" s="95"/>
      <c r="E338" s="4"/>
      <c r="F338" s="4"/>
    </row>
    <row r="339" ht="12.75" customHeight="1">
      <c r="A339" s="98"/>
      <c r="B339" s="96"/>
      <c r="C339" s="95"/>
      <c r="D339" s="95"/>
      <c r="E339" s="4"/>
      <c r="F339" s="4"/>
    </row>
    <row r="340" ht="12.75" customHeight="1">
      <c r="A340" s="98"/>
      <c r="B340" s="96"/>
      <c r="C340" s="95"/>
      <c r="D340" s="95"/>
      <c r="E340" s="4"/>
      <c r="F340" s="4"/>
    </row>
    <row r="341" ht="12.75" customHeight="1">
      <c r="A341" s="98"/>
      <c r="B341" s="96"/>
      <c r="C341" s="95"/>
      <c r="D341" s="95"/>
      <c r="E341" s="4"/>
      <c r="F341" s="4"/>
    </row>
    <row r="342" ht="12.75" customHeight="1">
      <c r="A342" s="98"/>
      <c r="B342" s="96"/>
      <c r="C342" s="95"/>
      <c r="D342" s="95"/>
      <c r="E342" s="4"/>
      <c r="F342" s="4"/>
    </row>
    <row r="343" ht="12.75" customHeight="1">
      <c r="A343" s="98"/>
      <c r="B343" s="96"/>
      <c r="C343" s="95"/>
      <c r="D343" s="95"/>
      <c r="E343" s="4"/>
      <c r="F343" s="4"/>
    </row>
    <row r="344" ht="12.75" customHeight="1">
      <c r="A344" s="98"/>
      <c r="B344" s="96"/>
      <c r="C344" s="95"/>
      <c r="D344" s="95"/>
      <c r="E344" s="4"/>
      <c r="F344" s="4"/>
    </row>
    <row r="345" ht="12.75" customHeight="1">
      <c r="A345" s="98"/>
      <c r="B345" s="96"/>
      <c r="C345" s="95"/>
      <c r="D345" s="95"/>
      <c r="E345" s="4"/>
      <c r="F345" s="4"/>
    </row>
    <row r="346" ht="12.75" customHeight="1">
      <c r="A346" s="98"/>
      <c r="B346" s="96"/>
      <c r="C346" s="95"/>
      <c r="D346" s="95"/>
      <c r="E346" s="4"/>
      <c r="F346" s="4"/>
    </row>
    <row r="347" ht="12.75" customHeight="1">
      <c r="A347" s="98"/>
      <c r="B347" s="96"/>
      <c r="C347" s="95"/>
      <c r="D347" s="95"/>
      <c r="E347" s="4"/>
      <c r="F347" s="4"/>
    </row>
    <row r="348" ht="12.75" customHeight="1">
      <c r="A348" s="98"/>
      <c r="B348" s="96"/>
      <c r="C348" s="95"/>
      <c r="D348" s="95"/>
      <c r="E348" s="4"/>
      <c r="F348" s="4"/>
    </row>
    <row r="349" ht="12.75" customHeight="1">
      <c r="A349" s="98"/>
      <c r="B349" s="96"/>
      <c r="C349" s="95"/>
      <c r="D349" s="95"/>
      <c r="E349" s="4"/>
      <c r="F349" s="4"/>
    </row>
    <row r="350" ht="12.75" customHeight="1">
      <c r="A350" s="98"/>
      <c r="B350" s="96"/>
      <c r="C350" s="95"/>
      <c r="D350" s="95"/>
      <c r="E350" s="4"/>
      <c r="F350" s="4"/>
    </row>
    <row r="351" ht="12.75" customHeight="1">
      <c r="A351" s="98"/>
      <c r="B351" s="96"/>
      <c r="C351" s="95"/>
      <c r="D351" s="95"/>
      <c r="E351" s="4"/>
      <c r="F351" s="4"/>
    </row>
    <row r="352" ht="12.75" customHeight="1">
      <c r="A352" s="98"/>
      <c r="B352" s="96"/>
      <c r="C352" s="95"/>
      <c r="D352" s="95"/>
      <c r="E352" s="4"/>
      <c r="F352" s="4"/>
    </row>
    <row r="353" ht="12.75" customHeight="1">
      <c r="A353" s="98"/>
      <c r="B353" s="96"/>
      <c r="C353" s="95"/>
      <c r="D353" s="95"/>
      <c r="E353" s="4"/>
      <c r="F353" s="4"/>
    </row>
    <row r="354" ht="12.75" customHeight="1">
      <c r="A354" s="98"/>
      <c r="B354" s="96"/>
      <c r="C354" s="95"/>
      <c r="D354" s="95"/>
      <c r="E354" s="4"/>
      <c r="F354" s="4"/>
    </row>
    <row r="355" ht="12.75" customHeight="1">
      <c r="A355" s="98"/>
      <c r="B355" s="96"/>
      <c r="C355" s="95"/>
      <c r="D355" s="95"/>
      <c r="E355" s="4"/>
      <c r="F355" s="4"/>
    </row>
    <row r="356" ht="12.75" customHeight="1">
      <c r="A356" s="98"/>
      <c r="B356" s="96"/>
      <c r="C356" s="95"/>
      <c r="D356" s="95"/>
      <c r="E356" s="4"/>
      <c r="F356" s="4"/>
    </row>
    <row r="357" ht="12.75" customHeight="1">
      <c r="A357" s="98"/>
      <c r="B357" s="96"/>
      <c r="C357" s="95"/>
      <c r="D357" s="95"/>
      <c r="E357" s="4"/>
      <c r="F357" s="4"/>
    </row>
    <row r="358" ht="12.75" customHeight="1">
      <c r="A358" s="98"/>
      <c r="B358" s="96"/>
      <c r="C358" s="95"/>
      <c r="D358" s="95"/>
      <c r="E358" s="4"/>
      <c r="F358" s="4"/>
    </row>
    <row r="359" ht="12.75" customHeight="1">
      <c r="A359" s="98"/>
      <c r="B359" s="96"/>
      <c r="C359" s="95"/>
      <c r="D359" s="95"/>
      <c r="E359" s="4"/>
      <c r="F359" s="4"/>
    </row>
    <row r="360" ht="12.75" customHeight="1">
      <c r="A360" s="98"/>
      <c r="B360" s="96"/>
      <c r="C360" s="95"/>
      <c r="D360" s="95"/>
      <c r="E360" s="4"/>
      <c r="F360" s="4"/>
    </row>
    <row r="361" ht="12.75" customHeight="1">
      <c r="A361" s="98"/>
      <c r="B361" s="96"/>
      <c r="C361" s="95"/>
      <c r="D361" s="95"/>
      <c r="E361" s="4"/>
      <c r="F361" s="4"/>
    </row>
    <row r="362" ht="12.75" customHeight="1">
      <c r="A362" s="98"/>
      <c r="B362" s="96"/>
      <c r="C362" s="95"/>
      <c r="D362" s="95"/>
      <c r="E362" s="4"/>
      <c r="F362" s="4"/>
    </row>
    <row r="363" ht="12.75" customHeight="1">
      <c r="A363" s="98"/>
      <c r="B363" s="96"/>
      <c r="C363" s="95"/>
      <c r="D363" s="95"/>
      <c r="E363" s="4"/>
      <c r="F363" s="4"/>
    </row>
    <row r="364" ht="12.75" customHeight="1">
      <c r="A364" s="98"/>
      <c r="B364" s="96"/>
      <c r="C364" s="95"/>
      <c r="D364" s="95"/>
      <c r="E364" s="4"/>
      <c r="F364" s="4"/>
    </row>
    <row r="365" ht="12.75" customHeight="1">
      <c r="A365" s="98"/>
      <c r="B365" s="96"/>
      <c r="C365" s="95"/>
      <c r="D365" s="95"/>
      <c r="E365" s="4"/>
      <c r="F365" s="4"/>
    </row>
    <row r="366" ht="12.75" customHeight="1">
      <c r="A366" s="98"/>
      <c r="B366" s="96"/>
      <c r="C366" s="95"/>
      <c r="D366" s="95"/>
      <c r="E366" s="4"/>
      <c r="F366" s="4"/>
    </row>
    <row r="367" ht="12.75" customHeight="1">
      <c r="A367" s="98"/>
      <c r="B367" s="96"/>
      <c r="C367" s="95"/>
      <c r="D367" s="95"/>
      <c r="E367" s="4"/>
      <c r="F367" s="4"/>
    </row>
    <row r="368" ht="12.75" customHeight="1">
      <c r="A368" s="98"/>
      <c r="B368" s="96"/>
      <c r="C368" s="95"/>
      <c r="D368" s="95"/>
      <c r="E368" s="4"/>
      <c r="F368" s="4"/>
    </row>
    <row r="369" ht="12.75" customHeight="1">
      <c r="A369" s="98"/>
      <c r="B369" s="96"/>
      <c r="C369" s="95"/>
      <c r="D369" s="95"/>
      <c r="E369" s="4"/>
      <c r="F369" s="4"/>
    </row>
    <row r="370" ht="12.75" customHeight="1">
      <c r="A370" s="98"/>
      <c r="B370" s="96"/>
      <c r="C370" s="95"/>
      <c r="D370" s="95"/>
      <c r="E370" s="4"/>
      <c r="F370" s="4"/>
    </row>
    <row r="371" ht="12.75" customHeight="1">
      <c r="A371" s="98"/>
      <c r="B371" s="96"/>
      <c r="C371" s="95"/>
      <c r="D371" s="95"/>
      <c r="E371" s="4"/>
      <c r="F371" s="4"/>
    </row>
    <row r="372" ht="12.75" customHeight="1">
      <c r="A372" s="98"/>
      <c r="B372" s="96"/>
      <c r="C372" s="95"/>
      <c r="D372" s="95"/>
      <c r="E372" s="4"/>
      <c r="F372" s="4"/>
    </row>
    <row r="373" ht="12.75" customHeight="1">
      <c r="A373" s="98"/>
      <c r="B373" s="96"/>
      <c r="C373" s="95"/>
      <c r="D373" s="95"/>
      <c r="E373" s="4"/>
      <c r="F373" s="4"/>
    </row>
    <row r="374" ht="12.75" customHeight="1">
      <c r="A374" s="98"/>
      <c r="B374" s="96"/>
      <c r="C374" s="95"/>
      <c r="D374" s="95"/>
      <c r="E374" s="4"/>
      <c r="F374" s="4"/>
    </row>
    <row r="375" ht="12.75" customHeight="1">
      <c r="A375" s="98"/>
      <c r="B375" s="96"/>
      <c r="C375" s="95"/>
      <c r="D375" s="95"/>
      <c r="E375" s="4"/>
      <c r="F375" s="4"/>
    </row>
    <row r="376" ht="12.75" customHeight="1">
      <c r="A376" s="98"/>
      <c r="B376" s="96"/>
      <c r="C376" s="95"/>
      <c r="D376" s="95"/>
      <c r="E376" s="4"/>
      <c r="F376" s="4"/>
    </row>
    <row r="377" ht="12.75" customHeight="1">
      <c r="A377" s="98"/>
      <c r="B377" s="96"/>
      <c r="C377" s="95"/>
      <c r="D377" s="95"/>
      <c r="E377" s="4"/>
      <c r="F377" s="4"/>
    </row>
    <row r="378" ht="12.75" customHeight="1">
      <c r="A378" s="98"/>
      <c r="B378" s="96"/>
      <c r="C378" s="95"/>
      <c r="D378" s="95"/>
      <c r="E378" s="4"/>
      <c r="F378" s="4"/>
    </row>
    <row r="379" ht="12.75" customHeight="1">
      <c r="A379" s="98"/>
      <c r="B379" s="96"/>
      <c r="C379" s="95"/>
      <c r="D379" s="95"/>
      <c r="E379" s="4"/>
      <c r="F379" s="4"/>
    </row>
    <row r="380" ht="12.75" customHeight="1">
      <c r="A380" s="98"/>
      <c r="B380" s="96"/>
      <c r="C380" s="95"/>
      <c r="D380" s="95"/>
      <c r="E380" s="4"/>
      <c r="F380" s="4"/>
    </row>
    <row r="381" ht="12.75" customHeight="1">
      <c r="A381" s="98"/>
      <c r="B381" s="96"/>
      <c r="C381" s="95"/>
      <c r="D381" s="95"/>
      <c r="E381" s="4"/>
      <c r="F381" s="4"/>
    </row>
    <row r="382" ht="12.75" customHeight="1">
      <c r="A382" s="98"/>
      <c r="B382" s="96"/>
      <c r="C382" s="95"/>
      <c r="D382" s="95"/>
      <c r="E382" s="4"/>
      <c r="F382" s="4"/>
    </row>
    <row r="383" ht="12.75" customHeight="1">
      <c r="A383" s="98"/>
      <c r="B383" s="96"/>
      <c r="C383" s="95"/>
      <c r="D383" s="95"/>
      <c r="E383" s="4"/>
      <c r="F383" s="4"/>
    </row>
    <row r="384" ht="12.75" customHeight="1">
      <c r="A384" s="98"/>
      <c r="B384" s="96"/>
      <c r="C384" s="95"/>
      <c r="D384" s="95"/>
      <c r="E384" s="4"/>
      <c r="F384" s="4"/>
    </row>
    <row r="385" ht="12.75" customHeight="1">
      <c r="A385" s="98"/>
      <c r="B385" s="96"/>
      <c r="C385" s="95"/>
      <c r="D385" s="95"/>
      <c r="E385" s="4"/>
      <c r="F385" s="4"/>
    </row>
    <row r="386" ht="12.75" customHeight="1">
      <c r="A386" s="98"/>
      <c r="B386" s="96"/>
      <c r="C386" s="95"/>
      <c r="D386" s="95"/>
      <c r="E386" s="4"/>
      <c r="F386" s="4"/>
    </row>
    <row r="387" ht="12.75" customHeight="1">
      <c r="A387" s="98"/>
      <c r="B387" s="96"/>
      <c r="C387" s="95"/>
      <c r="D387" s="95"/>
      <c r="E387" s="4"/>
      <c r="F387" s="4"/>
    </row>
    <row r="388" ht="12.75" customHeight="1">
      <c r="A388" s="98"/>
      <c r="B388" s="96"/>
      <c r="C388" s="95"/>
      <c r="D388" s="95"/>
      <c r="E388" s="4"/>
      <c r="F388" s="4"/>
    </row>
    <row r="389" ht="12.75" customHeight="1">
      <c r="A389" s="98"/>
      <c r="B389" s="96"/>
      <c r="C389" s="95"/>
      <c r="D389" s="95"/>
      <c r="E389" s="4"/>
      <c r="F389" s="4"/>
    </row>
    <row r="390" ht="12.75" customHeight="1">
      <c r="A390" s="98"/>
      <c r="B390" s="96"/>
      <c r="C390" s="95"/>
      <c r="D390" s="95"/>
      <c r="E390" s="4"/>
      <c r="F390" s="4"/>
    </row>
    <row r="391" ht="12.75" customHeight="1">
      <c r="A391" s="98"/>
      <c r="B391" s="96"/>
      <c r="C391" s="95"/>
      <c r="D391" s="95"/>
      <c r="E391" s="4"/>
      <c r="F391" s="4"/>
    </row>
    <row r="392" ht="12.75" customHeight="1">
      <c r="A392" s="98"/>
      <c r="B392" s="96"/>
      <c r="C392" s="95"/>
      <c r="D392" s="95"/>
      <c r="E392" s="4"/>
      <c r="F392" s="4"/>
    </row>
    <row r="393" ht="12.75" customHeight="1">
      <c r="A393" s="98"/>
      <c r="B393" s="96"/>
      <c r="C393" s="95"/>
      <c r="D393" s="95"/>
      <c r="E393" s="4"/>
      <c r="F393" s="4"/>
    </row>
    <row r="394" ht="12.75" customHeight="1">
      <c r="A394" s="98"/>
      <c r="B394" s="96"/>
      <c r="C394" s="95"/>
      <c r="D394" s="95"/>
      <c r="E394" s="4"/>
      <c r="F394" s="4"/>
    </row>
    <row r="395" ht="12.75" customHeight="1">
      <c r="A395" s="98"/>
      <c r="B395" s="96"/>
      <c r="C395" s="95"/>
      <c r="D395" s="95"/>
      <c r="E395" s="4"/>
      <c r="F395" s="4"/>
    </row>
    <row r="396" ht="12.75" customHeight="1">
      <c r="A396" s="98"/>
      <c r="B396" s="96"/>
      <c r="C396" s="95"/>
      <c r="D396" s="95"/>
      <c r="E396" s="4"/>
      <c r="F396" s="4"/>
    </row>
    <row r="397" ht="12.75" customHeight="1">
      <c r="A397" s="98"/>
      <c r="B397" s="96"/>
      <c r="C397" s="95"/>
      <c r="D397" s="95"/>
      <c r="E397" s="4"/>
      <c r="F397" s="4"/>
    </row>
    <row r="398" ht="12.75" customHeight="1">
      <c r="A398" s="98"/>
      <c r="B398" s="96"/>
      <c r="C398" s="95"/>
      <c r="D398" s="95"/>
      <c r="E398" s="4"/>
      <c r="F398" s="4"/>
    </row>
    <row r="399" ht="12.75" customHeight="1">
      <c r="A399" s="98"/>
      <c r="B399" s="96"/>
      <c r="C399" s="95"/>
      <c r="D399" s="95"/>
      <c r="E399" s="4"/>
      <c r="F399" s="4"/>
    </row>
    <row r="400" ht="12.75" customHeight="1">
      <c r="A400" s="98"/>
      <c r="B400" s="96"/>
      <c r="C400" s="95"/>
      <c r="D400" s="95"/>
      <c r="E400" s="4"/>
      <c r="F400" s="4"/>
    </row>
    <row r="401" ht="12.75" customHeight="1">
      <c r="A401" s="98"/>
      <c r="B401" s="96"/>
      <c r="C401" s="95"/>
      <c r="D401" s="95"/>
      <c r="E401" s="4"/>
      <c r="F401" s="4"/>
    </row>
    <row r="402" ht="12.75" customHeight="1">
      <c r="A402" s="98"/>
      <c r="B402" s="96"/>
      <c r="C402" s="95"/>
      <c r="D402" s="95"/>
      <c r="E402" s="4"/>
      <c r="F402" s="4"/>
    </row>
    <row r="403" ht="12.75" customHeight="1">
      <c r="A403" s="98"/>
      <c r="B403" s="96"/>
      <c r="C403" s="95"/>
      <c r="D403" s="95"/>
      <c r="E403" s="4"/>
      <c r="F403" s="4"/>
    </row>
    <row r="404" ht="12.75" customHeight="1">
      <c r="A404" s="98"/>
      <c r="B404" s="96"/>
      <c r="C404" s="95"/>
      <c r="D404" s="95"/>
      <c r="E404" s="4"/>
      <c r="F404" s="4"/>
    </row>
    <row r="405" ht="12.75" customHeight="1">
      <c r="A405" s="98"/>
      <c r="B405" s="96"/>
      <c r="C405" s="95"/>
      <c r="D405" s="95"/>
      <c r="E405" s="4"/>
      <c r="F405" s="4"/>
    </row>
    <row r="406" ht="12.75" customHeight="1">
      <c r="A406" s="98"/>
      <c r="B406" s="96"/>
      <c r="C406" s="95"/>
      <c r="D406" s="95"/>
      <c r="E406" s="4"/>
      <c r="F406" s="4"/>
    </row>
    <row r="407" ht="12.75" customHeight="1">
      <c r="A407" s="98"/>
      <c r="B407" s="96"/>
      <c r="C407" s="95"/>
      <c r="D407" s="95"/>
      <c r="E407" s="4"/>
      <c r="F407" s="4"/>
    </row>
    <row r="408" ht="12.75" customHeight="1">
      <c r="A408" s="98"/>
      <c r="B408" s="96"/>
      <c r="C408" s="95"/>
      <c r="D408" s="95"/>
      <c r="E408" s="4"/>
      <c r="F408" s="4"/>
    </row>
    <row r="409" ht="12.75" customHeight="1">
      <c r="A409" s="98"/>
      <c r="B409" s="96"/>
      <c r="C409" s="95"/>
      <c r="D409" s="95"/>
      <c r="E409" s="4"/>
      <c r="F409" s="4"/>
    </row>
    <row r="410" ht="12.75" customHeight="1">
      <c r="A410" s="98"/>
      <c r="B410" s="96"/>
      <c r="C410" s="95"/>
      <c r="D410" s="95"/>
      <c r="E410" s="4"/>
      <c r="F410" s="4"/>
    </row>
    <row r="411" ht="12.75" customHeight="1">
      <c r="A411" s="98"/>
      <c r="B411" s="96"/>
      <c r="C411" s="95"/>
      <c r="D411" s="95"/>
      <c r="E411" s="4"/>
      <c r="F411" s="4"/>
    </row>
    <row r="412" ht="12.75" customHeight="1">
      <c r="A412" s="98"/>
      <c r="B412" s="96"/>
      <c r="C412" s="95"/>
      <c r="D412" s="95"/>
      <c r="E412" s="4"/>
      <c r="F412" s="4"/>
    </row>
    <row r="413" ht="12.75" customHeight="1">
      <c r="A413" s="98"/>
      <c r="B413" s="96"/>
      <c r="C413" s="95"/>
      <c r="D413" s="95"/>
      <c r="E413" s="4"/>
      <c r="F413" s="4"/>
    </row>
    <row r="414" ht="12.75" customHeight="1">
      <c r="A414" s="98"/>
      <c r="B414" s="96"/>
      <c r="C414" s="95"/>
      <c r="D414" s="95"/>
      <c r="E414" s="4"/>
      <c r="F414" s="4"/>
    </row>
    <row r="415" ht="12.75" customHeight="1">
      <c r="A415" s="98"/>
      <c r="B415" s="96"/>
      <c r="C415" s="95"/>
      <c r="D415" s="95"/>
      <c r="E415" s="4"/>
      <c r="F415" s="4"/>
    </row>
    <row r="416" ht="12.75" customHeight="1">
      <c r="A416" s="98"/>
      <c r="B416" s="96"/>
      <c r="C416" s="95"/>
      <c r="D416" s="95"/>
      <c r="E416" s="4"/>
      <c r="F416" s="4"/>
    </row>
    <row r="417" ht="12.75" customHeight="1">
      <c r="A417" s="98"/>
      <c r="B417" s="96"/>
      <c r="C417" s="95"/>
      <c r="D417" s="95"/>
      <c r="E417" s="4"/>
      <c r="F417" s="4"/>
    </row>
    <row r="418" ht="12.75" customHeight="1">
      <c r="A418" s="98"/>
      <c r="B418" s="96"/>
      <c r="C418" s="95"/>
      <c r="D418" s="95"/>
      <c r="E418" s="4"/>
      <c r="F418" s="4"/>
    </row>
    <row r="419" ht="12.75" customHeight="1">
      <c r="A419" s="98"/>
      <c r="B419" s="96"/>
      <c r="C419" s="95"/>
      <c r="D419" s="95"/>
      <c r="E419" s="4"/>
      <c r="F419" s="4"/>
    </row>
    <row r="420" ht="12.75" customHeight="1">
      <c r="A420" s="98"/>
      <c r="B420" s="96"/>
      <c r="C420" s="95"/>
      <c r="D420" s="95"/>
      <c r="E420" s="4"/>
      <c r="F420" s="4"/>
    </row>
    <row r="421" ht="12.75" customHeight="1">
      <c r="A421" s="98"/>
      <c r="B421" s="96"/>
      <c r="C421" s="95"/>
      <c r="D421" s="95"/>
      <c r="E421" s="4"/>
      <c r="F421" s="4"/>
    </row>
    <row r="422" ht="12.75" customHeight="1">
      <c r="A422" s="98"/>
      <c r="B422" s="96"/>
      <c r="C422" s="95"/>
      <c r="D422" s="95"/>
      <c r="E422" s="4"/>
      <c r="F422" s="4"/>
    </row>
    <row r="423" ht="12.75" customHeight="1">
      <c r="A423" s="98"/>
      <c r="B423" s="96"/>
      <c r="C423" s="95"/>
      <c r="D423" s="95"/>
      <c r="E423" s="4"/>
      <c r="F423" s="4"/>
    </row>
    <row r="424" ht="12.75" customHeight="1">
      <c r="A424" s="98"/>
      <c r="B424" s="96"/>
      <c r="C424" s="95"/>
      <c r="D424" s="95"/>
      <c r="E424" s="4"/>
      <c r="F424" s="4"/>
    </row>
    <row r="425" ht="12.75" customHeight="1">
      <c r="A425" s="98"/>
      <c r="B425" s="96"/>
      <c r="C425" s="95"/>
      <c r="D425" s="95"/>
      <c r="E425" s="4"/>
      <c r="F425" s="4"/>
    </row>
    <row r="426" ht="12.75" customHeight="1">
      <c r="A426" s="98"/>
      <c r="B426" s="96"/>
      <c r="C426" s="95"/>
      <c r="D426" s="95"/>
      <c r="E426" s="4"/>
      <c r="F426" s="4"/>
    </row>
    <row r="427" ht="12.75" customHeight="1">
      <c r="A427" s="98"/>
      <c r="B427" s="96"/>
      <c r="C427" s="95"/>
      <c r="D427" s="95"/>
      <c r="E427" s="4"/>
      <c r="F427" s="4"/>
    </row>
    <row r="428" ht="12.75" customHeight="1">
      <c r="A428" s="98"/>
      <c r="B428" s="96"/>
      <c r="C428" s="95"/>
      <c r="D428" s="95"/>
      <c r="E428" s="4"/>
      <c r="F428" s="4"/>
    </row>
    <row r="429" ht="12.75" customHeight="1">
      <c r="A429" s="98"/>
      <c r="B429" s="96"/>
      <c r="C429" s="95"/>
      <c r="D429" s="95"/>
      <c r="E429" s="4"/>
      <c r="F429" s="4"/>
    </row>
    <row r="430" ht="12.75" customHeight="1">
      <c r="A430" s="98"/>
      <c r="B430" s="96"/>
      <c r="C430" s="95"/>
      <c r="D430" s="95"/>
      <c r="E430" s="4"/>
      <c r="F430" s="4"/>
    </row>
    <row r="431" ht="12.75" customHeight="1">
      <c r="A431" s="98"/>
      <c r="B431" s="96"/>
      <c r="C431" s="95"/>
      <c r="D431" s="95"/>
      <c r="E431" s="4"/>
      <c r="F431" s="4"/>
    </row>
    <row r="432" ht="12.75" customHeight="1">
      <c r="A432" s="98"/>
      <c r="B432" s="96"/>
      <c r="C432" s="95"/>
      <c r="D432" s="95"/>
      <c r="E432" s="4"/>
      <c r="F432" s="4"/>
    </row>
    <row r="433" ht="12.75" customHeight="1">
      <c r="A433" s="98"/>
      <c r="B433" s="96"/>
      <c r="C433" s="95"/>
      <c r="D433" s="95"/>
      <c r="E433" s="4"/>
      <c r="F433" s="4"/>
    </row>
    <row r="434" ht="12.75" customHeight="1">
      <c r="A434" s="98"/>
      <c r="B434" s="96"/>
      <c r="C434" s="95"/>
      <c r="D434" s="95"/>
      <c r="E434" s="4"/>
      <c r="F434" s="4"/>
    </row>
    <row r="435" ht="12.75" customHeight="1">
      <c r="A435" s="98"/>
      <c r="B435" s="96"/>
      <c r="C435" s="95"/>
      <c r="D435" s="95"/>
      <c r="E435" s="4"/>
      <c r="F435" s="4"/>
    </row>
    <row r="436" ht="12.75" customHeight="1">
      <c r="A436" s="98"/>
      <c r="B436" s="96"/>
      <c r="C436" s="95"/>
      <c r="D436" s="95"/>
      <c r="E436" s="4"/>
      <c r="F436" s="4"/>
    </row>
    <row r="437" ht="12.75" customHeight="1">
      <c r="A437" s="98"/>
      <c r="B437" s="96"/>
      <c r="C437" s="95"/>
      <c r="D437" s="95"/>
      <c r="E437" s="4"/>
      <c r="F437" s="4"/>
    </row>
    <row r="438" ht="12.75" customHeight="1">
      <c r="A438" s="98"/>
      <c r="B438" s="96"/>
      <c r="C438" s="95"/>
      <c r="D438" s="95"/>
      <c r="E438" s="4"/>
      <c r="F438" s="4"/>
    </row>
    <row r="439" ht="12.75" customHeight="1">
      <c r="A439" s="98"/>
      <c r="B439" s="96"/>
      <c r="C439" s="95"/>
      <c r="D439" s="95"/>
      <c r="E439" s="4"/>
      <c r="F439" s="4"/>
    </row>
    <row r="440" ht="12.75" customHeight="1">
      <c r="A440" s="98"/>
      <c r="B440" s="96"/>
      <c r="C440" s="95"/>
      <c r="D440" s="95"/>
      <c r="E440" s="4"/>
      <c r="F440" s="4"/>
    </row>
    <row r="441" ht="12.75" customHeight="1">
      <c r="A441" s="98"/>
      <c r="B441" s="96"/>
      <c r="C441" s="95"/>
      <c r="D441" s="95"/>
      <c r="E441" s="4"/>
      <c r="F441" s="4"/>
    </row>
    <row r="442" ht="12.75" customHeight="1">
      <c r="A442" s="98"/>
      <c r="B442" s="96"/>
      <c r="C442" s="95"/>
      <c r="D442" s="95"/>
      <c r="E442" s="4"/>
      <c r="F442" s="4"/>
    </row>
    <row r="443" ht="12.75" customHeight="1">
      <c r="A443" s="98"/>
      <c r="B443" s="96"/>
      <c r="C443" s="95"/>
      <c r="D443" s="95"/>
      <c r="E443" s="4"/>
      <c r="F443" s="4"/>
    </row>
    <row r="444" ht="12.75" customHeight="1">
      <c r="A444" s="98"/>
      <c r="B444" s="96"/>
      <c r="C444" s="95"/>
      <c r="D444" s="95"/>
      <c r="E444" s="4"/>
      <c r="F444" s="4"/>
    </row>
    <row r="445" ht="12.75" customHeight="1">
      <c r="A445" s="98"/>
      <c r="B445" s="96"/>
      <c r="C445" s="95"/>
      <c r="D445" s="95"/>
      <c r="E445" s="4"/>
      <c r="F445" s="4"/>
    </row>
    <row r="446" ht="12.75" customHeight="1">
      <c r="A446" s="98"/>
      <c r="B446" s="96"/>
      <c r="C446" s="95"/>
      <c r="D446" s="95"/>
      <c r="E446" s="4"/>
      <c r="F446" s="4"/>
    </row>
    <row r="447" ht="12.75" customHeight="1">
      <c r="A447" s="98"/>
      <c r="B447" s="96"/>
      <c r="C447" s="95"/>
      <c r="D447" s="95"/>
      <c r="E447" s="4"/>
      <c r="F447" s="4"/>
    </row>
    <row r="448" ht="12.75" customHeight="1">
      <c r="A448" s="98"/>
      <c r="B448" s="96"/>
      <c r="C448" s="95"/>
      <c r="D448" s="95"/>
      <c r="E448" s="4"/>
      <c r="F448" s="4"/>
    </row>
    <row r="449" ht="12.75" customHeight="1">
      <c r="A449" s="98"/>
      <c r="B449" s="96"/>
      <c r="C449" s="95"/>
      <c r="D449" s="95"/>
      <c r="E449" s="4"/>
      <c r="F449" s="4"/>
    </row>
    <row r="450" ht="12.75" customHeight="1">
      <c r="A450" s="98"/>
      <c r="B450" s="96"/>
      <c r="C450" s="95"/>
      <c r="D450" s="95"/>
      <c r="E450" s="4"/>
      <c r="F450" s="4"/>
    </row>
    <row r="451" ht="12.75" customHeight="1">
      <c r="A451" s="98"/>
      <c r="B451" s="96"/>
      <c r="C451" s="95"/>
      <c r="D451" s="95"/>
      <c r="E451" s="4"/>
      <c r="F451" s="4"/>
    </row>
    <row r="452" ht="12.75" customHeight="1">
      <c r="A452" s="98"/>
      <c r="B452" s="96"/>
      <c r="C452" s="95"/>
      <c r="D452" s="95"/>
      <c r="E452" s="4"/>
      <c r="F452" s="4"/>
    </row>
    <row r="453" ht="12.75" customHeight="1">
      <c r="A453" s="98"/>
      <c r="B453" s="96"/>
      <c r="C453" s="95"/>
      <c r="D453" s="95"/>
      <c r="E453" s="4"/>
      <c r="F453" s="4"/>
    </row>
    <row r="454" ht="12.75" customHeight="1">
      <c r="A454" s="98"/>
      <c r="B454" s="96"/>
      <c r="C454" s="95"/>
      <c r="D454" s="95"/>
      <c r="E454" s="4"/>
      <c r="F454" s="4"/>
    </row>
    <row r="455" ht="12.75" customHeight="1">
      <c r="A455" s="98"/>
      <c r="B455" s="96"/>
      <c r="C455" s="95"/>
      <c r="D455" s="95"/>
      <c r="E455" s="4"/>
      <c r="F455" s="4"/>
    </row>
    <row r="456" ht="12.75" customHeight="1">
      <c r="A456" s="98"/>
      <c r="B456" s="96"/>
      <c r="C456" s="95"/>
      <c r="D456" s="95"/>
      <c r="E456" s="4"/>
      <c r="F456" s="4"/>
    </row>
    <row r="457" ht="12.75" customHeight="1">
      <c r="A457" s="98"/>
      <c r="B457" s="96"/>
      <c r="C457" s="95"/>
      <c r="D457" s="95"/>
      <c r="E457" s="4"/>
      <c r="F457" s="4"/>
    </row>
    <row r="458" ht="12.75" customHeight="1">
      <c r="A458" s="98"/>
      <c r="B458" s="96"/>
      <c r="C458" s="95"/>
      <c r="D458" s="95"/>
      <c r="E458" s="4"/>
      <c r="F458" s="4"/>
    </row>
    <row r="459" ht="12.75" customHeight="1">
      <c r="A459" s="98"/>
      <c r="B459" s="96"/>
      <c r="C459" s="95"/>
      <c r="D459" s="95"/>
      <c r="E459" s="4"/>
      <c r="F459" s="4"/>
    </row>
    <row r="460" ht="12.75" customHeight="1">
      <c r="A460" s="98"/>
      <c r="B460" s="96"/>
      <c r="C460" s="95"/>
      <c r="D460" s="95"/>
      <c r="E460" s="4"/>
      <c r="F460" s="4"/>
    </row>
    <row r="461" ht="12.75" customHeight="1">
      <c r="A461" s="98"/>
      <c r="B461" s="96"/>
      <c r="C461" s="95"/>
      <c r="D461" s="95"/>
      <c r="E461" s="4"/>
      <c r="F461" s="4"/>
    </row>
    <row r="462" ht="12.75" customHeight="1">
      <c r="A462" s="98"/>
      <c r="B462" s="96"/>
      <c r="C462" s="95"/>
      <c r="D462" s="95"/>
      <c r="E462" s="4"/>
      <c r="F462" s="4"/>
    </row>
    <row r="463" ht="12.75" customHeight="1">
      <c r="A463" s="98"/>
      <c r="B463" s="96"/>
      <c r="C463" s="95"/>
      <c r="D463" s="95"/>
      <c r="E463" s="4"/>
      <c r="F463" s="4"/>
    </row>
    <row r="464" ht="12.75" customHeight="1">
      <c r="A464" s="98"/>
      <c r="B464" s="96"/>
      <c r="C464" s="95"/>
      <c r="D464" s="95"/>
      <c r="E464" s="4"/>
      <c r="F464" s="4"/>
    </row>
    <row r="465" ht="12.75" customHeight="1">
      <c r="A465" s="98"/>
      <c r="B465" s="96"/>
      <c r="C465" s="95"/>
      <c r="D465" s="95"/>
      <c r="E465" s="4"/>
      <c r="F465" s="4"/>
    </row>
    <row r="466" ht="12.75" customHeight="1">
      <c r="A466" s="98"/>
      <c r="B466" s="96"/>
      <c r="C466" s="95"/>
      <c r="D466" s="95"/>
      <c r="E466" s="4"/>
      <c r="F466" s="4"/>
    </row>
    <row r="467" ht="12.75" customHeight="1">
      <c r="A467" s="98"/>
      <c r="B467" s="96"/>
      <c r="C467" s="95"/>
      <c r="D467" s="95"/>
      <c r="E467" s="4"/>
      <c r="F467" s="4"/>
    </row>
    <row r="468" ht="12.75" customHeight="1">
      <c r="A468" s="98"/>
      <c r="B468" s="96"/>
      <c r="C468" s="95"/>
      <c r="D468" s="95"/>
      <c r="E468" s="4"/>
      <c r="F468" s="4"/>
    </row>
    <row r="469" ht="12.75" customHeight="1">
      <c r="A469" s="98"/>
      <c r="B469" s="96"/>
      <c r="C469" s="95"/>
      <c r="D469" s="95"/>
      <c r="E469" s="4"/>
      <c r="F469" s="4"/>
    </row>
    <row r="470" ht="12.75" customHeight="1">
      <c r="A470" s="98"/>
      <c r="B470" s="96"/>
      <c r="C470" s="95"/>
      <c r="D470" s="95"/>
      <c r="E470" s="4"/>
      <c r="F470" s="4"/>
    </row>
    <row r="471" ht="12.75" customHeight="1">
      <c r="A471" s="98"/>
      <c r="B471" s="96"/>
      <c r="C471" s="95"/>
      <c r="D471" s="95"/>
      <c r="E471" s="4"/>
      <c r="F471" s="4"/>
    </row>
    <row r="472" ht="12.75" customHeight="1">
      <c r="A472" s="98"/>
      <c r="B472" s="96"/>
      <c r="C472" s="95"/>
      <c r="D472" s="95"/>
      <c r="E472" s="4"/>
      <c r="F472" s="4"/>
    </row>
    <row r="473" ht="12.75" customHeight="1">
      <c r="A473" s="98"/>
      <c r="B473" s="96"/>
      <c r="C473" s="95"/>
      <c r="D473" s="95"/>
      <c r="E473" s="4"/>
      <c r="F473" s="4"/>
    </row>
    <row r="474" ht="12.75" customHeight="1">
      <c r="A474" s="98"/>
      <c r="B474" s="96"/>
      <c r="C474" s="95"/>
      <c r="D474" s="95"/>
      <c r="E474" s="4"/>
      <c r="F474" s="4"/>
    </row>
    <row r="475" ht="12.75" customHeight="1">
      <c r="A475" s="98"/>
      <c r="B475" s="96"/>
      <c r="C475" s="95"/>
      <c r="D475" s="95"/>
      <c r="E475" s="4"/>
      <c r="F475" s="4"/>
    </row>
    <row r="476" ht="12.75" customHeight="1">
      <c r="A476" s="98"/>
      <c r="B476" s="96"/>
      <c r="C476" s="95"/>
      <c r="D476" s="95"/>
      <c r="E476" s="4"/>
      <c r="F476" s="4"/>
    </row>
    <row r="477" ht="12.75" customHeight="1">
      <c r="A477" s="98"/>
      <c r="B477" s="96"/>
      <c r="C477" s="95"/>
      <c r="D477" s="95"/>
      <c r="E477" s="4"/>
      <c r="F477" s="4"/>
    </row>
    <row r="478" ht="12.75" customHeight="1">
      <c r="A478" s="98"/>
      <c r="B478" s="96"/>
      <c r="C478" s="95"/>
      <c r="D478" s="95"/>
      <c r="E478" s="4"/>
      <c r="F478" s="4"/>
    </row>
    <row r="479" ht="12.75" customHeight="1">
      <c r="A479" s="98"/>
      <c r="B479" s="96"/>
      <c r="C479" s="95"/>
      <c r="D479" s="95"/>
      <c r="E479" s="4"/>
      <c r="F479" s="4"/>
    </row>
    <row r="480" ht="12.75" customHeight="1">
      <c r="A480" s="98"/>
      <c r="B480" s="96"/>
      <c r="C480" s="95"/>
      <c r="D480" s="95"/>
      <c r="E480" s="4"/>
      <c r="F480" s="4"/>
    </row>
    <row r="481" ht="12.75" customHeight="1">
      <c r="A481" s="98"/>
      <c r="B481" s="96"/>
      <c r="C481" s="95"/>
      <c r="D481" s="95"/>
      <c r="E481" s="4"/>
      <c r="F481" s="4"/>
    </row>
    <row r="482" ht="12.75" customHeight="1">
      <c r="A482" s="98"/>
      <c r="B482" s="96"/>
      <c r="C482" s="95"/>
      <c r="D482" s="95"/>
      <c r="E482" s="4"/>
      <c r="F482" s="4"/>
    </row>
    <row r="483" ht="12.75" customHeight="1">
      <c r="A483" s="98"/>
      <c r="B483" s="96"/>
      <c r="C483" s="95"/>
      <c r="D483" s="95"/>
      <c r="E483" s="4"/>
      <c r="F483" s="4"/>
    </row>
    <row r="484" ht="12.75" customHeight="1">
      <c r="A484" s="98"/>
      <c r="B484" s="96"/>
      <c r="C484" s="95"/>
      <c r="D484" s="95"/>
      <c r="E484" s="4"/>
      <c r="F484" s="4"/>
    </row>
    <row r="485" ht="12.75" customHeight="1">
      <c r="A485" s="98"/>
      <c r="B485" s="96"/>
      <c r="C485" s="95"/>
      <c r="D485" s="95"/>
      <c r="E485" s="4"/>
      <c r="F485" s="4"/>
    </row>
    <row r="486" ht="12.75" customHeight="1">
      <c r="A486" s="98"/>
      <c r="B486" s="96"/>
      <c r="C486" s="95"/>
      <c r="D486" s="95"/>
      <c r="E486" s="4"/>
      <c r="F486" s="4"/>
    </row>
    <row r="487" ht="12.75" customHeight="1">
      <c r="A487" s="98"/>
      <c r="B487" s="96"/>
      <c r="C487" s="95"/>
      <c r="D487" s="95"/>
      <c r="E487" s="4"/>
      <c r="F487" s="4"/>
    </row>
    <row r="488" ht="12.75" customHeight="1">
      <c r="A488" s="98"/>
      <c r="B488" s="96"/>
      <c r="C488" s="95"/>
      <c r="D488" s="95"/>
      <c r="E488" s="4"/>
      <c r="F488" s="4"/>
    </row>
    <row r="489" ht="12.75" customHeight="1">
      <c r="A489" s="98"/>
      <c r="B489" s="96"/>
      <c r="C489" s="95"/>
      <c r="D489" s="95"/>
      <c r="E489" s="4"/>
      <c r="F489" s="4"/>
    </row>
    <row r="490" ht="12.75" customHeight="1">
      <c r="A490" s="98"/>
      <c r="B490" s="96"/>
      <c r="C490" s="95"/>
      <c r="D490" s="95"/>
      <c r="E490" s="4"/>
      <c r="F490" s="4"/>
    </row>
    <row r="491" ht="12.75" customHeight="1">
      <c r="A491" s="98"/>
      <c r="B491" s="96"/>
      <c r="C491" s="95"/>
      <c r="D491" s="95"/>
      <c r="E491" s="4"/>
      <c r="F491" s="4"/>
    </row>
    <row r="492" ht="12.75" customHeight="1">
      <c r="A492" s="98"/>
      <c r="B492" s="96"/>
      <c r="C492" s="95"/>
      <c r="D492" s="95"/>
      <c r="E492" s="4"/>
      <c r="F492" s="4"/>
    </row>
    <row r="493" ht="12.75" customHeight="1">
      <c r="A493" s="98"/>
      <c r="B493" s="96"/>
      <c r="C493" s="95"/>
      <c r="D493" s="95"/>
      <c r="E493" s="4"/>
      <c r="F493" s="4"/>
    </row>
    <row r="494" ht="12.75" customHeight="1">
      <c r="A494" s="98"/>
      <c r="B494" s="96"/>
      <c r="C494" s="95"/>
      <c r="D494" s="95"/>
      <c r="E494" s="4"/>
      <c r="F494" s="4"/>
    </row>
    <row r="495" ht="12.75" customHeight="1">
      <c r="A495" s="98"/>
      <c r="B495" s="96"/>
      <c r="C495" s="95"/>
      <c r="D495" s="95"/>
      <c r="E495" s="4"/>
      <c r="F495" s="4"/>
    </row>
    <row r="496" ht="12.75" customHeight="1">
      <c r="A496" s="98"/>
      <c r="B496" s="96"/>
      <c r="C496" s="95"/>
      <c r="D496" s="95"/>
      <c r="E496" s="4"/>
      <c r="F496" s="4"/>
    </row>
    <row r="497" ht="12.75" customHeight="1">
      <c r="A497" s="98"/>
      <c r="B497" s="96"/>
      <c r="C497" s="95"/>
      <c r="D497" s="95"/>
      <c r="E497" s="4"/>
      <c r="F497" s="4"/>
    </row>
    <row r="498" ht="12.75" customHeight="1">
      <c r="A498" s="98"/>
      <c r="B498" s="96"/>
      <c r="C498" s="95"/>
      <c r="D498" s="95"/>
      <c r="E498" s="4"/>
      <c r="F498" s="4"/>
    </row>
    <row r="499" ht="12.75" customHeight="1">
      <c r="A499" s="98"/>
      <c r="B499" s="96"/>
      <c r="C499" s="95"/>
      <c r="D499" s="95"/>
      <c r="E499" s="4"/>
      <c r="F499" s="4"/>
    </row>
    <row r="500" ht="12.75" customHeight="1">
      <c r="A500" s="98"/>
      <c r="B500" s="96"/>
      <c r="C500" s="95"/>
      <c r="D500" s="95"/>
      <c r="E500" s="4"/>
      <c r="F500" s="4"/>
    </row>
    <row r="501" ht="12.75" customHeight="1">
      <c r="A501" s="98"/>
      <c r="B501" s="96"/>
      <c r="C501" s="95"/>
      <c r="D501" s="95"/>
      <c r="E501" s="4"/>
      <c r="F501" s="4"/>
    </row>
    <row r="502" ht="12.75" customHeight="1">
      <c r="A502" s="98"/>
      <c r="B502" s="96"/>
      <c r="C502" s="95"/>
      <c r="D502" s="95"/>
      <c r="E502" s="4"/>
      <c r="F502" s="4"/>
    </row>
    <row r="503" ht="12.75" customHeight="1">
      <c r="A503" s="98"/>
      <c r="B503" s="96"/>
      <c r="C503" s="95"/>
      <c r="D503" s="95"/>
      <c r="E503" s="4"/>
      <c r="F503" s="4"/>
    </row>
    <row r="504" ht="12.75" customHeight="1">
      <c r="A504" s="98"/>
      <c r="B504" s="96"/>
      <c r="C504" s="95"/>
      <c r="D504" s="95"/>
      <c r="E504" s="4"/>
      <c r="F504" s="4"/>
    </row>
    <row r="505" ht="12.75" customHeight="1">
      <c r="A505" s="98"/>
      <c r="B505" s="96"/>
      <c r="C505" s="95"/>
      <c r="D505" s="95"/>
      <c r="E505" s="4"/>
      <c r="F505" s="4"/>
    </row>
    <row r="506" ht="12.75" customHeight="1">
      <c r="A506" s="98"/>
      <c r="B506" s="96"/>
      <c r="C506" s="95"/>
      <c r="D506" s="95"/>
      <c r="E506" s="4"/>
      <c r="F506" s="4"/>
    </row>
    <row r="507" ht="12.75" customHeight="1">
      <c r="A507" s="98"/>
      <c r="B507" s="96"/>
      <c r="C507" s="95"/>
      <c r="D507" s="95"/>
      <c r="E507" s="4"/>
      <c r="F507" s="4"/>
    </row>
    <row r="508" ht="12.75" customHeight="1">
      <c r="A508" s="98"/>
      <c r="B508" s="96"/>
      <c r="C508" s="95"/>
      <c r="D508" s="95"/>
      <c r="E508" s="4"/>
      <c r="F508" s="4"/>
    </row>
    <row r="509" ht="12.75" customHeight="1">
      <c r="A509" s="98"/>
      <c r="B509" s="96"/>
      <c r="C509" s="95"/>
      <c r="D509" s="95"/>
      <c r="E509" s="4"/>
      <c r="F509" s="4"/>
    </row>
    <row r="510" ht="12.75" customHeight="1">
      <c r="A510" s="98"/>
      <c r="B510" s="96"/>
      <c r="C510" s="95"/>
      <c r="D510" s="95"/>
      <c r="E510" s="4"/>
      <c r="F510" s="4"/>
    </row>
    <row r="511" ht="12.75" customHeight="1">
      <c r="A511" s="98"/>
      <c r="B511" s="96"/>
      <c r="C511" s="95"/>
      <c r="D511" s="95"/>
      <c r="E511" s="4"/>
      <c r="F511" s="4"/>
    </row>
    <row r="512" ht="12.75" customHeight="1">
      <c r="A512" s="98"/>
      <c r="B512" s="96"/>
      <c r="C512" s="95"/>
      <c r="D512" s="95"/>
      <c r="E512" s="4"/>
      <c r="F512" s="4"/>
    </row>
    <row r="513" ht="12.75" customHeight="1">
      <c r="A513" s="98"/>
      <c r="B513" s="96"/>
      <c r="C513" s="95"/>
      <c r="D513" s="95"/>
      <c r="E513" s="4"/>
      <c r="F513" s="4"/>
    </row>
    <row r="514" ht="12.75" customHeight="1">
      <c r="A514" s="98"/>
      <c r="B514" s="96"/>
      <c r="C514" s="95"/>
      <c r="D514" s="95"/>
      <c r="E514" s="4"/>
      <c r="F514" s="4"/>
    </row>
    <row r="515" ht="12.75" customHeight="1">
      <c r="A515" s="98"/>
      <c r="B515" s="96"/>
      <c r="C515" s="95"/>
      <c r="D515" s="95"/>
      <c r="E515" s="4"/>
      <c r="F515" s="4"/>
    </row>
    <row r="516" ht="12.75" customHeight="1">
      <c r="A516" s="98"/>
      <c r="B516" s="96"/>
      <c r="C516" s="95"/>
      <c r="D516" s="95"/>
      <c r="E516" s="4"/>
      <c r="F516" s="4"/>
    </row>
    <row r="517" ht="12.75" customHeight="1">
      <c r="A517" s="98"/>
      <c r="B517" s="96"/>
      <c r="C517" s="95"/>
      <c r="D517" s="95"/>
      <c r="E517" s="4"/>
      <c r="F517" s="4"/>
    </row>
    <row r="518" ht="12.75" customHeight="1">
      <c r="A518" s="98"/>
      <c r="B518" s="96"/>
      <c r="C518" s="95"/>
      <c r="D518" s="95"/>
      <c r="E518" s="4"/>
      <c r="F518" s="4"/>
    </row>
    <row r="519" ht="12.75" customHeight="1">
      <c r="A519" s="98"/>
      <c r="B519" s="96"/>
      <c r="C519" s="95"/>
      <c r="D519" s="95"/>
      <c r="E519" s="4"/>
      <c r="F519" s="4"/>
    </row>
    <row r="520" ht="12.75" customHeight="1">
      <c r="A520" s="98"/>
      <c r="B520" s="96"/>
      <c r="C520" s="95"/>
      <c r="D520" s="95"/>
      <c r="E520" s="4"/>
      <c r="F520" s="4"/>
    </row>
    <row r="521" ht="12.75" customHeight="1">
      <c r="A521" s="98"/>
      <c r="B521" s="96"/>
      <c r="C521" s="95"/>
      <c r="D521" s="95"/>
      <c r="E521" s="4"/>
      <c r="F521" s="4"/>
    </row>
    <row r="522" ht="12.75" customHeight="1">
      <c r="A522" s="98"/>
      <c r="B522" s="96"/>
      <c r="C522" s="95"/>
      <c r="D522" s="95"/>
      <c r="E522" s="4"/>
      <c r="F522" s="4"/>
    </row>
    <row r="523" ht="12.75" customHeight="1">
      <c r="A523" s="98"/>
      <c r="B523" s="96"/>
      <c r="C523" s="95"/>
      <c r="D523" s="95"/>
      <c r="E523" s="4"/>
      <c r="F523" s="4"/>
    </row>
    <row r="524" ht="12.75" customHeight="1">
      <c r="A524" s="98"/>
      <c r="B524" s="96"/>
      <c r="C524" s="95"/>
      <c r="D524" s="95"/>
      <c r="E524" s="4"/>
      <c r="F524" s="4"/>
    </row>
    <row r="525" ht="12.75" customHeight="1">
      <c r="A525" s="98"/>
      <c r="B525" s="96"/>
      <c r="C525" s="95"/>
      <c r="D525" s="95"/>
      <c r="E525" s="4"/>
      <c r="F525" s="4"/>
    </row>
    <row r="526" ht="12.75" customHeight="1">
      <c r="A526" s="98"/>
      <c r="B526" s="96"/>
      <c r="C526" s="95"/>
      <c r="D526" s="95"/>
      <c r="E526" s="4"/>
      <c r="F526" s="4"/>
    </row>
    <row r="527" ht="12.75" customHeight="1">
      <c r="A527" s="98"/>
      <c r="B527" s="96"/>
      <c r="C527" s="95"/>
      <c r="D527" s="95"/>
      <c r="E527" s="4"/>
      <c r="F527" s="4"/>
    </row>
    <row r="528" ht="12.75" customHeight="1">
      <c r="A528" s="98"/>
      <c r="B528" s="96"/>
      <c r="C528" s="95"/>
      <c r="D528" s="95"/>
      <c r="E528" s="4"/>
      <c r="F528" s="4"/>
    </row>
    <row r="529" ht="12.75" customHeight="1">
      <c r="A529" s="98"/>
      <c r="B529" s="96"/>
      <c r="C529" s="95"/>
      <c r="D529" s="95"/>
      <c r="E529" s="4"/>
      <c r="F529" s="4"/>
    </row>
    <row r="530" ht="12.75" customHeight="1">
      <c r="A530" s="98"/>
      <c r="B530" s="96"/>
      <c r="C530" s="95"/>
      <c r="D530" s="95"/>
      <c r="E530" s="4"/>
      <c r="F530" s="4"/>
    </row>
    <row r="531" ht="12.75" customHeight="1">
      <c r="A531" s="98"/>
      <c r="B531" s="96"/>
      <c r="C531" s="95"/>
      <c r="D531" s="95"/>
      <c r="E531" s="4"/>
      <c r="F531" s="4"/>
    </row>
    <row r="532" ht="12.75" customHeight="1">
      <c r="A532" s="98"/>
      <c r="B532" s="96"/>
      <c r="C532" s="95"/>
      <c r="D532" s="95"/>
      <c r="E532" s="4"/>
      <c r="F532" s="4"/>
    </row>
    <row r="533" ht="12.75" customHeight="1">
      <c r="A533" s="98"/>
      <c r="B533" s="96"/>
      <c r="C533" s="95"/>
      <c r="D533" s="95"/>
      <c r="E533" s="4"/>
      <c r="F533" s="4"/>
    </row>
    <row r="534" ht="12.75" customHeight="1">
      <c r="A534" s="98"/>
      <c r="B534" s="96"/>
      <c r="C534" s="95"/>
      <c r="D534" s="95"/>
      <c r="E534" s="4"/>
      <c r="F534" s="4"/>
    </row>
    <row r="535" ht="12.75" customHeight="1">
      <c r="A535" s="98"/>
      <c r="B535" s="96"/>
      <c r="C535" s="95"/>
      <c r="D535" s="95"/>
      <c r="E535" s="4"/>
      <c r="F535" s="4"/>
    </row>
    <row r="536" ht="12.75" customHeight="1">
      <c r="A536" s="98"/>
      <c r="B536" s="96"/>
      <c r="C536" s="95"/>
      <c r="D536" s="95"/>
      <c r="E536" s="4"/>
      <c r="F536" s="4"/>
    </row>
    <row r="537" ht="12.75" customHeight="1">
      <c r="A537" s="98"/>
      <c r="B537" s="96"/>
      <c r="C537" s="95"/>
      <c r="D537" s="95"/>
      <c r="E537" s="4"/>
      <c r="F537" s="4"/>
    </row>
    <row r="538" ht="12.75" customHeight="1">
      <c r="A538" s="98"/>
      <c r="B538" s="96"/>
      <c r="C538" s="95"/>
      <c r="D538" s="95"/>
      <c r="E538" s="4"/>
      <c r="F538" s="4"/>
    </row>
    <row r="539" ht="12.75" customHeight="1">
      <c r="A539" s="98"/>
      <c r="B539" s="96"/>
      <c r="C539" s="95"/>
      <c r="D539" s="95"/>
      <c r="E539" s="4"/>
      <c r="F539" s="4"/>
    </row>
    <row r="540" ht="12.75" customHeight="1">
      <c r="A540" s="98"/>
      <c r="B540" s="96"/>
      <c r="C540" s="95"/>
      <c r="D540" s="95"/>
      <c r="E540" s="4"/>
      <c r="F540" s="4"/>
    </row>
    <row r="541" ht="12.75" customHeight="1">
      <c r="A541" s="98"/>
      <c r="B541" s="96"/>
      <c r="C541" s="95"/>
      <c r="D541" s="95"/>
      <c r="E541" s="4"/>
      <c r="F541" s="4"/>
    </row>
    <row r="542" ht="12.75" customHeight="1">
      <c r="A542" s="98"/>
      <c r="B542" s="96"/>
      <c r="C542" s="95"/>
      <c r="D542" s="95"/>
      <c r="E542" s="4"/>
      <c r="F542" s="4"/>
    </row>
    <row r="543" ht="12.75" customHeight="1">
      <c r="A543" s="98"/>
      <c r="B543" s="96"/>
      <c r="C543" s="95"/>
      <c r="D543" s="95"/>
      <c r="E543" s="4"/>
      <c r="F543" s="4"/>
    </row>
    <row r="544" ht="12.75" customHeight="1">
      <c r="A544" s="98"/>
      <c r="B544" s="96"/>
      <c r="C544" s="95"/>
      <c r="D544" s="95"/>
      <c r="E544" s="4"/>
      <c r="F544" s="4"/>
    </row>
    <row r="545" ht="12.75" customHeight="1">
      <c r="A545" s="98"/>
      <c r="B545" s="96"/>
      <c r="C545" s="95"/>
      <c r="D545" s="95"/>
      <c r="E545" s="4"/>
      <c r="F545" s="4"/>
    </row>
    <row r="546" ht="12.75" customHeight="1">
      <c r="A546" s="98"/>
      <c r="B546" s="96"/>
      <c r="C546" s="95"/>
      <c r="D546" s="95"/>
      <c r="E546" s="4"/>
      <c r="F546" s="4"/>
    </row>
    <row r="547" ht="12.75" customHeight="1">
      <c r="A547" s="98"/>
      <c r="B547" s="96"/>
      <c r="C547" s="95"/>
      <c r="D547" s="95"/>
      <c r="E547" s="4"/>
      <c r="F547" s="4"/>
    </row>
    <row r="548" ht="12.75" customHeight="1">
      <c r="A548" s="98"/>
      <c r="B548" s="96"/>
      <c r="C548" s="95"/>
      <c r="D548" s="95"/>
      <c r="E548" s="4"/>
      <c r="F548" s="4"/>
    </row>
    <row r="549" ht="12.75" customHeight="1">
      <c r="A549" s="98"/>
      <c r="B549" s="96"/>
      <c r="C549" s="95"/>
      <c r="D549" s="95"/>
      <c r="E549" s="4"/>
      <c r="F549" s="4"/>
    </row>
    <row r="550" ht="12.75" customHeight="1">
      <c r="A550" s="98"/>
      <c r="B550" s="96"/>
      <c r="C550" s="95"/>
      <c r="D550" s="95"/>
      <c r="E550" s="4"/>
      <c r="F550" s="4"/>
    </row>
    <row r="551" ht="12.75" customHeight="1">
      <c r="A551" s="98"/>
      <c r="B551" s="96"/>
      <c r="C551" s="95"/>
      <c r="D551" s="95"/>
      <c r="E551" s="4"/>
      <c r="F551" s="4"/>
    </row>
    <row r="552" ht="12.75" customHeight="1">
      <c r="A552" s="98"/>
      <c r="B552" s="96"/>
      <c r="C552" s="95"/>
      <c r="D552" s="95"/>
      <c r="E552" s="4"/>
      <c r="F552" s="4"/>
    </row>
    <row r="553" ht="12.75" customHeight="1">
      <c r="A553" s="98"/>
      <c r="B553" s="96"/>
      <c r="C553" s="95"/>
      <c r="D553" s="95"/>
      <c r="E553" s="4"/>
      <c r="F553" s="4"/>
    </row>
    <row r="554" ht="12.75" customHeight="1">
      <c r="A554" s="98"/>
      <c r="B554" s="96"/>
      <c r="C554" s="95"/>
      <c r="D554" s="95"/>
      <c r="E554" s="4"/>
      <c r="F554" s="4"/>
    </row>
    <row r="555" ht="12.75" customHeight="1">
      <c r="A555" s="98"/>
      <c r="B555" s="96"/>
      <c r="C555" s="95"/>
      <c r="D555" s="95"/>
      <c r="E555" s="4"/>
      <c r="F555" s="4"/>
    </row>
    <row r="556" ht="12.75" customHeight="1">
      <c r="A556" s="98"/>
      <c r="B556" s="96"/>
      <c r="C556" s="95"/>
      <c r="D556" s="95"/>
      <c r="E556" s="4"/>
      <c r="F556" s="4"/>
    </row>
    <row r="557" ht="12.75" customHeight="1">
      <c r="A557" s="98"/>
      <c r="B557" s="96"/>
      <c r="C557" s="95"/>
      <c r="D557" s="95"/>
      <c r="E557" s="4"/>
      <c r="F557" s="4"/>
    </row>
    <row r="558" ht="12.75" customHeight="1">
      <c r="A558" s="98"/>
      <c r="B558" s="96"/>
      <c r="C558" s="95"/>
      <c r="D558" s="95"/>
      <c r="E558" s="4"/>
      <c r="F558" s="4"/>
    </row>
    <row r="559" ht="12.75" customHeight="1">
      <c r="A559" s="98"/>
      <c r="B559" s="96"/>
      <c r="C559" s="95"/>
      <c r="D559" s="95"/>
      <c r="E559" s="4"/>
      <c r="F559" s="4"/>
    </row>
    <row r="560" ht="12.75" customHeight="1">
      <c r="A560" s="98"/>
      <c r="B560" s="96"/>
      <c r="C560" s="95"/>
      <c r="D560" s="95"/>
      <c r="E560" s="4"/>
      <c r="F560" s="4"/>
    </row>
    <row r="561" ht="12.75" customHeight="1">
      <c r="A561" s="98"/>
      <c r="B561" s="96"/>
      <c r="C561" s="95"/>
      <c r="D561" s="95"/>
      <c r="E561" s="4"/>
      <c r="F561" s="4"/>
    </row>
    <row r="562" ht="12.75" customHeight="1">
      <c r="A562" s="98"/>
      <c r="B562" s="96"/>
      <c r="C562" s="95"/>
      <c r="D562" s="95"/>
      <c r="E562" s="4"/>
      <c r="F562" s="4"/>
    </row>
    <row r="563" ht="12.75" customHeight="1">
      <c r="A563" s="98"/>
      <c r="B563" s="96"/>
      <c r="C563" s="95"/>
      <c r="D563" s="95"/>
      <c r="E563" s="4"/>
      <c r="F563" s="4"/>
    </row>
    <row r="564" ht="12.75" customHeight="1">
      <c r="A564" s="98"/>
      <c r="B564" s="96"/>
      <c r="C564" s="95"/>
      <c r="D564" s="95"/>
      <c r="E564" s="4"/>
      <c r="F564" s="4"/>
    </row>
    <row r="565" ht="12.75" customHeight="1">
      <c r="A565" s="98"/>
      <c r="B565" s="96"/>
      <c r="C565" s="95"/>
      <c r="D565" s="95"/>
      <c r="E565" s="4"/>
      <c r="F565" s="4"/>
    </row>
    <row r="566" ht="12.75" customHeight="1">
      <c r="A566" s="98"/>
      <c r="B566" s="96"/>
      <c r="C566" s="95"/>
      <c r="D566" s="95"/>
      <c r="E566" s="4"/>
      <c r="F566" s="4"/>
    </row>
    <row r="567" ht="12.75" customHeight="1">
      <c r="A567" s="98"/>
      <c r="B567" s="96"/>
      <c r="C567" s="95"/>
      <c r="D567" s="95"/>
      <c r="E567" s="4"/>
      <c r="F567" s="4"/>
    </row>
    <row r="568" ht="12.75" customHeight="1">
      <c r="A568" s="98"/>
      <c r="B568" s="96"/>
      <c r="C568" s="95"/>
      <c r="D568" s="95"/>
      <c r="E568" s="4"/>
      <c r="F568" s="4"/>
    </row>
    <row r="569" ht="12.75" customHeight="1">
      <c r="A569" s="98"/>
      <c r="B569" s="96"/>
      <c r="C569" s="95"/>
      <c r="D569" s="95"/>
      <c r="E569" s="4"/>
      <c r="F569" s="4"/>
    </row>
    <row r="570" ht="12.75" customHeight="1">
      <c r="A570" s="98"/>
      <c r="B570" s="96"/>
      <c r="C570" s="95"/>
      <c r="D570" s="95"/>
      <c r="E570" s="4"/>
      <c r="F570" s="4"/>
    </row>
    <row r="571" ht="12.75" customHeight="1">
      <c r="A571" s="98"/>
      <c r="B571" s="96"/>
      <c r="C571" s="95"/>
      <c r="D571" s="95"/>
      <c r="E571" s="4"/>
      <c r="F571" s="4"/>
    </row>
    <row r="572" ht="12.75" customHeight="1">
      <c r="A572" s="98"/>
      <c r="B572" s="96"/>
      <c r="C572" s="95"/>
      <c r="D572" s="95"/>
      <c r="E572" s="4"/>
      <c r="F572" s="4"/>
    </row>
    <row r="573" ht="12.75" customHeight="1">
      <c r="A573" s="98"/>
      <c r="B573" s="96"/>
      <c r="C573" s="95"/>
      <c r="D573" s="95"/>
      <c r="E573" s="4"/>
      <c r="F573" s="4"/>
    </row>
    <row r="574" ht="12.75" customHeight="1">
      <c r="A574" s="98"/>
      <c r="B574" s="96"/>
      <c r="C574" s="95"/>
      <c r="D574" s="95"/>
      <c r="E574" s="4"/>
      <c r="F574" s="4"/>
    </row>
    <row r="575" ht="12.75" customHeight="1">
      <c r="A575" s="98"/>
      <c r="B575" s="96"/>
      <c r="C575" s="95"/>
      <c r="D575" s="95"/>
      <c r="E575" s="4"/>
      <c r="F575" s="4"/>
    </row>
    <row r="576" ht="12.75" customHeight="1">
      <c r="A576" s="98"/>
      <c r="B576" s="96"/>
      <c r="C576" s="95"/>
      <c r="D576" s="95"/>
      <c r="E576" s="4"/>
      <c r="F576" s="4"/>
    </row>
    <row r="577" ht="12.75" customHeight="1">
      <c r="A577" s="98"/>
      <c r="B577" s="96"/>
      <c r="C577" s="95"/>
      <c r="D577" s="95"/>
      <c r="E577" s="4"/>
      <c r="F577" s="4"/>
    </row>
    <row r="578" ht="12.75" customHeight="1">
      <c r="A578" s="98"/>
      <c r="B578" s="96"/>
      <c r="C578" s="95"/>
      <c r="D578" s="95"/>
      <c r="E578" s="4"/>
      <c r="F578" s="4"/>
    </row>
    <row r="579" ht="12.75" customHeight="1">
      <c r="A579" s="98"/>
      <c r="B579" s="96"/>
      <c r="C579" s="95"/>
      <c r="D579" s="95"/>
      <c r="E579" s="4"/>
      <c r="F579" s="4"/>
    </row>
    <row r="580" ht="12.75" customHeight="1">
      <c r="A580" s="98"/>
      <c r="B580" s="96"/>
      <c r="C580" s="95"/>
      <c r="D580" s="95"/>
      <c r="E580" s="4"/>
      <c r="F580" s="4"/>
    </row>
    <row r="581" ht="12.75" customHeight="1">
      <c r="A581" s="98"/>
      <c r="B581" s="96"/>
      <c r="C581" s="95"/>
      <c r="D581" s="95"/>
      <c r="E581" s="4"/>
      <c r="F581" s="4"/>
    </row>
    <row r="582" ht="12.75" customHeight="1">
      <c r="A582" s="98"/>
      <c r="B582" s="96"/>
      <c r="C582" s="95"/>
      <c r="D582" s="95"/>
      <c r="E582" s="4"/>
      <c r="F582" s="4"/>
    </row>
    <row r="583" ht="12.75" customHeight="1">
      <c r="A583" s="98"/>
      <c r="B583" s="96"/>
      <c r="C583" s="95"/>
      <c r="D583" s="95"/>
      <c r="E583" s="4"/>
      <c r="F583" s="4"/>
    </row>
    <row r="584" ht="12.75" customHeight="1">
      <c r="A584" s="98"/>
      <c r="B584" s="96"/>
      <c r="C584" s="95"/>
      <c r="D584" s="95"/>
      <c r="E584" s="4"/>
      <c r="F584" s="4"/>
    </row>
    <row r="585" ht="12.75" customHeight="1">
      <c r="A585" s="98"/>
      <c r="B585" s="96"/>
      <c r="C585" s="95"/>
      <c r="D585" s="95"/>
      <c r="E585" s="4"/>
      <c r="F585" s="4"/>
    </row>
    <row r="586" ht="12.75" customHeight="1">
      <c r="A586" s="98"/>
      <c r="B586" s="96"/>
      <c r="C586" s="95"/>
      <c r="D586" s="95"/>
      <c r="E586" s="4"/>
      <c r="F586" s="4"/>
    </row>
    <row r="587" ht="12.75" customHeight="1">
      <c r="A587" s="98"/>
      <c r="B587" s="96"/>
      <c r="C587" s="95"/>
      <c r="D587" s="95"/>
      <c r="E587" s="4"/>
      <c r="F587" s="4"/>
    </row>
    <row r="588" ht="12.75" customHeight="1">
      <c r="A588" s="98"/>
      <c r="B588" s="96"/>
      <c r="C588" s="95"/>
      <c r="D588" s="95"/>
      <c r="E588" s="4"/>
      <c r="F588" s="4"/>
    </row>
    <row r="589" ht="12.75" customHeight="1">
      <c r="A589" s="98"/>
      <c r="B589" s="96"/>
      <c r="C589" s="95"/>
      <c r="D589" s="95"/>
      <c r="E589" s="4"/>
      <c r="F589" s="4"/>
    </row>
    <row r="590" ht="12.75" customHeight="1">
      <c r="A590" s="98"/>
      <c r="B590" s="96"/>
      <c r="C590" s="95"/>
      <c r="D590" s="95"/>
      <c r="E590" s="4"/>
      <c r="F590" s="4"/>
    </row>
    <row r="591" ht="12.75" customHeight="1">
      <c r="A591" s="98"/>
      <c r="B591" s="96"/>
      <c r="C591" s="95"/>
      <c r="D591" s="95"/>
      <c r="E591" s="4"/>
      <c r="F591" s="4"/>
    </row>
    <row r="592" ht="12.75" customHeight="1">
      <c r="A592" s="98"/>
      <c r="B592" s="96"/>
      <c r="C592" s="95"/>
      <c r="D592" s="95"/>
      <c r="E592" s="4"/>
      <c r="F592" s="4"/>
    </row>
    <row r="593" ht="12.75" customHeight="1">
      <c r="A593" s="98"/>
      <c r="B593" s="96"/>
      <c r="C593" s="95"/>
      <c r="D593" s="95"/>
      <c r="E593" s="4"/>
      <c r="F593" s="4"/>
    </row>
    <row r="594" ht="12.75" customHeight="1">
      <c r="A594" s="98"/>
      <c r="B594" s="96"/>
      <c r="C594" s="95"/>
      <c r="D594" s="95"/>
      <c r="E594" s="4"/>
      <c r="F594" s="4"/>
    </row>
    <row r="595" ht="12.75" customHeight="1">
      <c r="A595" s="98"/>
      <c r="B595" s="96"/>
      <c r="C595" s="95"/>
      <c r="D595" s="95"/>
      <c r="E595" s="4"/>
      <c r="F595" s="4"/>
    </row>
    <row r="596" ht="12.75" customHeight="1">
      <c r="A596" s="98"/>
      <c r="B596" s="96"/>
      <c r="C596" s="95"/>
      <c r="D596" s="95"/>
      <c r="E596" s="4"/>
      <c r="F596" s="4"/>
    </row>
    <row r="597" ht="12.75" customHeight="1">
      <c r="A597" s="98"/>
      <c r="B597" s="96"/>
      <c r="C597" s="95"/>
      <c r="D597" s="95"/>
      <c r="E597" s="4"/>
      <c r="F597" s="4"/>
    </row>
    <row r="598" ht="12.75" customHeight="1">
      <c r="A598" s="98"/>
      <c r="B598" s="96"/>
      <c r="C598" s="95"/>
      <c r="D598" s="95"/>
      <c r="E598" s="4"/>
      <c r="F598" s="4"/>
    </row>
    <row r="599" ht="12.75" customHeight="1">
      <c r="A599" s="98"/>
      <c r="B599" s="96"/>
      <c r="C599" s="95"/>
      <c r="D599" s="95"/>
      <c r="E599" s="4"/>
      <c r="F599" s="4"/>
    </row>
    <row r="600" ht="12.75" customHeight="1">
      <c r="A600" s="98"/>
      <c r="B600" s="96"/>
      <c r="C600" s="95"/>
      <c r="D600" s="95"/>
      <c r="E600" s="4"/>
      <c r="F600" s="4"/>
    </row>
    <row r="601" ht="12.75" customHeight="1">
      <c r="A601" s="98"/>
      <c r="B601" s="96"/>
      <c r="C601" s="95"/>
      <c r="D601" s="95"/>
      <c r="E601" s="4"/>
      <c r="F601" s="4"/>
    </row>
    <row r="602" ht="12.75" customHeight="1">
      <c r="A602" s="98"/>
      <c r="B602" s="96"/>
      <c r="C602" s="95"/>
      <c r="D602" s="95"/>
      <c r="E602" s="4"/>
      <c r="F602" s="4"/>
    </row>
    <row r="603" ht="12.75" customHeight="1">
      <c r="A603" s="98"/>
      <c r="B603" s="96"/>
      <c r="C603" s="95"/>
      <c r="D603" s="95"/>
      <c r="E603" s="4"/>
      <c r="F603" s="4"/>
    </row>
    <row r="604" ht="12.75" customHeight="1">
      <c r="A604" s="98"/>
      <c r="B604" s="96"/>
      <c r="C604" s="95"/>
      <c r="D604" s="95"/>
      <c r="E604" s="4"/>
      <c r="F604" s="4"/>
    </row>
    <row r="605" ht="12.75" customHeight="1">
      <c r="A605" s="98"/>
      <c r="B605" s="96"/>
      <c r="C605" s="95"/>
      <c r="D605" s="95"/>
      <c r="E605" s="4"/>
      <c r="F605" s="4"/>
    </row>
    <row r="606" ht="12.75" customHeight="1">
      <c r="A606" s="98"/>
      <c r="B606" s="96"/>
      <c r="C606" s="95"/>
      <c r="D606" s="95"/>
      <c r="E606" s="4"/>
      <c r="F606" s="4"/>
    </row>
    <row r="607" ht="12.75" customHeight="1">
      <c r="A607" s="98"/>
      <c r="B607" s="96"/>
      <c r="C607" s="95"/>
      <c r="D607" s="95"/>
      <c r="E607" s="4"/>
      <c r="F607" s="4"/>
    </row>
    <row r="608" ht="12.75" customHeight="1">
      <c r="A608" s="98"/>
      <c r="B608" s="96"/>
      <c r="C608" s="95"/>
      <c r="D608" s="95"/>
      <c r="E608" s="4"/>
      <c r="F608" s="4"/>
    </row>
    <row r="609" ht="12.75" customHeight="1">
      <c r="A609" s="98"/>
      <c r="B609" s="96"/>
      <c r="C609" s="95"/>
      <c r="D609" s="95"/>
      <c r="E609" s="4"/>
      <c r="F609" s="4"/>
    </row>
    <row r="610" ht="12.75" customHeight="1">
      <c r="A610" s="98"/>
      <c r="B610" s="96"/>
      <c r="C610" s="95"/>
      <c r="D610" s="95"/>
      <c r="E610" s="4"/>
      <c r="F610" s="4"/>
    </row>
    <row r="611" ht="12.75" customHeight="1">
      <c r="A611" s="98"/>
      <c r="B611" s="96"/>
      <c r="C611" s="95"/>
      <c r="D611" s="95"/>
      <c r="E611" s="4"/>
      <c r="F611" s="4"/>
    </row>
    <row r="612" ht="12.75" customHeight="1">
      <c r="A612" s="98"/>
      <c r="B612" s="96"/>
      <c r="C612" s="95"/>
      <c r="D612" s="95"/>
      <c r="E612" s="4"/>
      <c r="F612" s="4"/>
    </row>
    <row r="613" ht="12.75" customHeight="1">
      <c r="A613" s="98"/>
      <c r="B613" s="96"/>
      <c r="C613" s="95"/>
      <c r="D613" s="95"/>
      <c r="E613" s="4"/>
      <c r="F613" s="4"/>
    </row>
    <row r="614" ht="12.75" customHeight="1">
      <c r="A614" s="98"/>
      <c r="B614" s="96"/>
      <c r="C614" s="95"/>
      <c r="D614" s="95"/>
      <c r="E614" s="4"/>
      <c r="F614" s="4"/>
    </row>
    <row r="615" ht="12.75" customHeight="1">
      <c r="A615" s="98"/>
      <c r="B615" s="96"/>
      <c r="C615" s="95"/>
      <c r="D615" s="95"/>
      <c r="E615" s="4"/>
      <c r="F615" s="4"/>
    </row>
    <row r="616" ht="12.75" customHeight="1">
      <c r="A616" s="98"/>
      <c r="B616" s="96"/>
      <c r="C616" s="95"/>
      <c r="D616" s="95"/>
      <c r="E616" s="4"/>
      <c r="F616" s="4"/>
    </row>
    <row r="617" ht="12.75" customHeight="1">
      <c r="A617" s="98"/>
      <c r="B617" s="96"/>
      <c r="C617" s="95"/>
      <c r="D617" s="95"/>
      <c r="E617" s="4"/>
      <c r="F617" s="4"/>
    </row>
    <row r="618" ht="12.75" customHeight="1">
      <c r="A618" s="98"/>
      <c r="B618" s="96"/>
      <c r="C618" s="95"/>
      <c r="D618" s="95"/>
      <c r="E618" s="4"/>
      <c r="F618" s="4"/>
    </row>
    <row r="619" ht="12.75" customHeight="1">
      <c r="A619" s="98"/>
      <c r="B619" s="96"/>
      <c r="C619" s="95"/>
      <c r="D619" s="95"/>
      <c r="E619" s="4"/>
      <c r="F619" s="4"/>
    </row>
    <row r="620" ht="12.75" customHeight="1">
      <c r="A620" s="98"/>
      <c r="B620" s="96"/>
      <c r="C620" s="95"/>
      <c r="D620" s="95"/>
      <c r="E620" s="4"/>
      <c r="F620" s="4"/>
    </row>
    <row r="621" ht="12.75" customHeight="1">
      <c r="A621" s="98"/>
      <c r="B621" s="96"/>
      <c r="C621" s="95"/>
      <c r="D621" s="95"/>
      <c r="E621" s="4"/>
      <c r="F621" s="4"/>
    </row>
    <row r="622" ht="12.75" customHeight="1">
      <c r="A622" s="98"/>
      <c r="B622" s="96"/>
      <c r="C622" s="95"/>
      <c r="D622" s="95"/>
      <c r="E622" s="4"/>
      <c r="F622" s="4"/>
    </row>
    <row r="623" ht="12.75" customHeight="1">
      <c r="A623" s="98"/>
      <c r="B623" s="96"/>
      <c r="C623" s="95"/>
      <c r="D623" s="95"/>
      <c r="E623" s="4"/>
      <c r="F623" s="4"/>
    </row>
    <row r="624" ht="12.75" customHeight="1">
      <c r="A624" s="98"/>
      <c r="B624" s="96"/>
      <c r="C624" s="95"/>
      <c r="D624" s="95"/>
      <c r="E624" s="4"/>
      <c r="F624" s="4"/>
    </row>
    <row r="625" ht="12.75" customHeight="1">
      <c r="A625" s="98"/>
      <c r="B625" s="96"/>
      <c r="C625" s="95"/>
      <c r="D625" s="95"/>
      <c r="E625" s="4"/>
      <c r="F625" s="4"/>
    </row>
    <row r="626" ht="12.75" customHeight="1">
      <c r="A626" s="98"/>
      <c r="B626" s="96"/>
      <c r="C626" s="95"/>
      <c r="D626" s="95"/>
      <c r="E626" s="4"/>
      <c r="F626" s="4"/>
    </row>
    <row r="627" ht="12.75" customHeight="1">
      <c r="A627" s="98"/>
      <c r="B627" s="96"/>
      <c r="C627" s="95"/>
      <c r="D627" s="95"/>
      <c r="E627" s="4"/>
      <c r="F627" s="4"/>
    </row>
    <row r="628" ht="12.75" customHeight="1">
      <c r="A628" s="98"/>
      <c r="B628" s="96"/>
      <c r="C628" s="95"/>
      <c r="D628" s="95"/>
      <c r="E628" s="4"/>
      <c r="F628" s="4"/>
    </row>
    <row r="629" ht="12.75" customHeight="1">
      <c r="A629" s="98"/>
      <c r="B629" s="96"/>
      <c r="C629" s="95"/>
      <c r="D629" s="95"/>
      <c r="E629" s="4"/>
      <c r="F629" s="4"/>
    </row>
    <row r="630" ht="12.75" customHeight="1">
      <c r="A630" s="98"/>
      <c r="B630" s="96"/>
      <c r="C630" s="95"/>
      <c r="D630" s="95"/>
      <c r="E630" s="4"/>
      <c r="F630" s="4"/>
    </row>
    <row r="631" ht="12.75" customHeight="1">
      <c r="A631" s="98"/>
      <c r="B631" s="96"/>
      <c r="C631" s="95"/>
      <c r="D631" s="95"/>
      <c r="E631" s="4"/>
      <c r="F631" s="4"/>
    </row>
    <row r="632" ht="12.75" customHeight="1">
      <c r="A632" s="98"/>
      <c r="B632" s="96"/>
      <c r="C632" s="95"/>
      <c r="D632" s="95"/>
      <c r="E632" s="4"/>
      <c r="F632" s="4"/>
    </row>
    <row r="633" ht="12.75" customHeight="1">
      <c r="A633" s="98"/>
      <c r="B633" s="96"/>
      <c r="C633" s="95"/>
      <c r="D633" s="95"/>
      <c r="E633" s="4"/>
      <c r="F633" s="4"/>
    </row>
    <row r="634" ht="12.75" customHeight="1">
      <c r="A634" s="98"/>
      <c r="B634" s="96"/>
      <c r="C634" s="95"/>
      <c r="D634" s="95"/>
      <c r="E634" s="4"/>
      <c r="F634" s="4"/>
    </row>
    <row r="635" ht="12.75" customHeight="1">
      <c r="A635" s="98"/>
      <c r="B635" s="96"/>
      <c r="C635" s="95"/>
      <c r="D635" s="95"/>
      <c r="E635" s="4"/>
      <c r="F635" s="4"/>
    </row>
    <row r="636" ht="12.75" customHeight="1">
      <c r="A636" s="98"/>
      <c r="B636" s="96"/>
      <c r="C636" s="95"/>
      <c r="D636" s="95"/>
      <c r="E636" s="4"/>
      <c r="F636" s="4"/>
    </row>
    <row r="637" ht="12.75" customHeight="1">
      <c r="A637" s="98"/>
      <c r="B637" s="96"/>
      <c r="C637" s="95"/>
      <c r="D637" s="95"/>
      <c r="E637" s="4"/>
      <c r="F637" s="4"/>
    </row>
    <row r="638" ht="12.75" customHeight="1">
      <c r="A638" s="98"/>
      <c r="B638" s="96"/>
      <c r="C638" s="95"/>
      <c r="D638" s="95"/>
      <c r="E638" s="4"/>
      <c r="F638" s="4"/>
    </row>
    <row r="639" ht="12.75" customHeight="1">
      <c r="A639" s="98"/>
      <c r="B639" s="96"/>
      <c r="C639" s="95"/>
      <c r="D639" s="95"/>
      <c r="E639" s="4"/>
      <c r="F639" s="4"/>
    </row>
    <row r="640" ht="12.75" customHeight="1">
      <c r="A640" s="98"/>
      <c r="B640" s="96"/>
      <c r="C640" s="95"/>
      <c r="D640" s="95"/>
      <c r="E640" s="4"/>
      <c r="F640" s="4"/>
    </row>
    <row r="641" ht="12.75" customHeight="1">
      <c r="A641" s="98"/>
      <c r="B641" s="96"/>
      <c r="C641" s="95"/>
      <c r="D641" s="95"/>
      <c r="E641" s="4"/>
      <c r="F641" s="4"/>
    </row>
    <row r="642" ht="12.75" customHeight="1">
      <c r="A642" s="98"/>
      <c r="B642" s="96"/>
      <c r="C642" s="95"/>
      <c r="D642" s="95"/>
      <c r="E642" s="4"/>
      <c r="F642" s="4"/>
    </row>
    <row r="643" ht="12.75" customHeight="1">
      <c r="A643" s="98"/>
      <c r="B643" s="96"/>
      <c r="C643" s="95"/>
      <c r="D643" s="95"/>
      <c r="E643" s="4"/>
      <c r="F643" s="4"/>
    </row>
    <row r="644" ht="12.75" customHeight="1">
      <c r="A644" s="98"/>
      <c r="B644" s="96"/>
      <c r="C644" s="95"/>
      <c r="D644" s="95"/>
      <c r="E644" s="4"/>
      <c r="F644" s="4"/>
    </row>
    <row r="645" ht="12.75" customHeight="1">
      <c r="A645" s="98"/>
      <c r="B645" s="96"/>
      <c r="C645" s="95"/>
      <c r="D645" s="95"/>
      <c r="E645" s="4"/>
      <c r="F645" s="4"/>
    </row>
    <row r="646" ht="12.75" customHeight="1">
      <c r="A646" s="98"/>
      <c r="B646" s="96"/>
      <c r="C646" s="95"/>
      <c r="D646" s="95"/>
      <c r="E646" s="4"/>
      <c r="F646" s="4"/>
    </row>
    <row r="647" ht="12.75" customHeight="1">
      <c r="A647" s="98"/>
      <c r="B647" s="96"/>
      <c r="C647" s="95"/>
      <c r="D647" s="95"/>
      <c r="E647" s="4"/>
      <c r="F647" s="4"/>
    </row>
    <row r="648" ht="12.75" customHeight="1">
      <c r="A648" s="98"/>
      <c r="B648" s="96"/>
      <c r="C648" s="95"/>
      <c r="D648" s="95"/>
      <c r="E648" s="4"/>
      <c r="F648" s="4"/>
    </row>
    <row r="649" ht="12.75" customHeight="1">
      <c r="A649" s="98"/>
      <c r="B649" s="96"/>
      <c r="C649" s="95"/>
      <c r="D649" s="95"/>
      <c r="E649" s="4"/>
      <c r="F649" s="4"/>
    </row>
    <row r="650" ht="12.75" customHeight="1">
      <c r="A650" s="98"/>
      <c r="B650" s="96"/>
      <c r="C650" s="95"/>
      <c r="D650" s="95"/>
      <c r="E650" s="4"/>
      <c r="F650" s="4"/>
    </row>
    <row r="651" ht="12.75" customHeight="1">
      <c r="A651" s="98"/>
      <c r="B651" s="96"/>
      <c r="C651" s="95"/>
      <c r="D651" s="95"/>
      <c r="E651" s="4"/>
      <c r="F651" s="4"/>
    </row>
    <row r="652" ht="12.75" customHeight="1">
      <c r="A652" s="98"/>
      <c r="B652" s="96"/>
      <c r="C652" s="95"/>
      <c r="D652" s="95"/>
      <c r="E652" s="4"/>
      <c r="F652" s="4"/>
    </row>
    <row r="653" ht="12.75" customHeight="1">
      <c r="A653" s="98"/>
      <c r="B653" s="96"/>
      <c r="C653" s="95"/>
      <c r="D653" s="95"/>
      <c r="E653" s="4"/>
      <c r="F653" s="4"/>
    </row>
    <row r="654" ht="12.75" customHeight="1">
      <c r="A654" s="98"/>
      <c r="B654" s="96"/>
      <c r="C654" s="95"/>
      <c r="D654" s="95"/>
      <c r="E654" s="4"/>
      <c r="F654" s="4"/>
    </row>
    <row r="655" ht="12.75" customHeight="1">
      <c r="A655" s="98"/>
      <c r="B655" s="96"/>
      <c r="C655" s="95"/>
      <c r="D655" s="95"/>
      <c r="E655" s="4"/>
      <c r="F655" s="4"/>
    </row>
    <row r="656" ht="12.75" customHeight="1">
      <c r="A656" s="98"/>
      <c r="B656" s="96"/>
      <c r="C656" s="95"/>
      <c r="D656" s="95"/>
      <c r="E656" s="4"/>
      <c r="F656" s="4"/>
    </row>
    <row r="657" ht="12.75" customHeight="1">
      <c r="A657" s="98"/>
      <c r="B657" s="96"/>
      <c r="C657" s="95"/>
      <c r="D657" s="95"/>
      <c r="E657" s="4"/>
      <c r="F657" s="4"/>
    </row>
    <row r="658" ht="12.75" customHeight="1">
      <c r="A658" s="98"/>
      <c r="B658" s="96"/>
      <c r="C658" s="95"/>
      <c r="D658" s="95"/>
      <c r="E658" s="4"/>
      <c r="F658" s="4"/>
    </row>
    <row r="659" ht="12.75" customHeight="1">
      <c r="A659" s="98"/>
      <c r="B659" s="96"/>
      <c r="C659" s="95"/>
      <c r="D659" s="95"/>
      <c r="E659" s="4"/>
      <c r="F659" s="4"/>
    </row>
    <row r="660" ht="12.75" customHeight="1">
      <c r="A660" s="98"/>
      <c r="B660" s="96"/>
      <c r="C660" s="95"/>
      <c r="D660" s="95"/>
      <c r="E660" s="4"/>
      <c r="F660" s="4"/>
    </row>
    <row r="661" ht="12.75" customHeight="1">
      <c r="A661" s="98"/>
      <c r="B661" s="96"/>
      <c r="C661" s="95"/>
      <c r="D661" s="95"/>
      <c r="E661" s="4"/>
      <c r="F661" s="4"/>
    </row>
    <row r="662" ht="12.75" customHeight="1">
      <c r="A662" s="98"/>
      <c r="B662" s="96"/>
      <c r="C662" s="95"/>
      <c r="D662" s="95"/>
      <c r="E662" s="4"/>
      <c r="F662" s="4"/>
    </row>
    <row r="663" ht="12.75" customHeight="1">
      <c r="A663" s="98"/>
      <c r="B663" s="96"/>
      <c r="C663" s="95"/>
      <c r="D663" s="95"/>
      <c r="E663" s="4"/>
      <c r="F663" s="4"/>
    </row>
    <row r="664" ht="12.75" customHeight="1">
      <c r="A664" s="98"/>
      <c r="B664" s="96"/>
      <c r="C664" s="95"/>
      <c r="D664" s="95"/>
      <c r="E664" s="4"/>
      <c r="F664" s="4"/>
    </row>
    <row r="665" ht="12.75" customHeight="1">
      <c r="A665" s="98"/>
      <c r="B665" s="96"/>
      <c r="C665" s="95"/>
      <c r="D665" s="95"/>
      <c r="E665" s="4"/>
      <c r="F665" s="4"/>
    </row>
    <row r="666" ht="12.75" customHeight="1">
      <c r="A666" s="98"/>
      <c r="B666" s="96"/>
      <c r="C666" s="95"/>
      <c r="D666" s="95"/>
      <c r="E666" s="4"/>
      <c r="F666" s="4"/>
    </row>
    <row r="667" ht="12.75" customHeight="1">
      <c r="A667" s="98"/>
      <c r="B667" s="96"/>
      <c r="C667" s="95"/>
      <c r="D667" s="95"/>
      <c r="E667" s="4"/>
      <c r="F667" s="4"/>
    </row>
    <row r="668" ht="12.75" customHeight="1">
      <c r="A668" s="98"/>
      <c r="B668" s="96"/>
      <c r="C668" s="95"/>
      <c r="D668" s="95"/>
      <c r="E668" s="4"/>
      <c r="F668" s="4"/>
    </row>
    <row r="669" ht="12.75" customHeight="1">
      <c r="A669" s="98"/>
      <c r="B669" s="96"/>
      <c r="C669" s="95"/>
      <c r="D669" s="95"/>
      <c r="E669" s="4"/>
      <c r="F669" s="4"/>
    </row>
    <row r="670" ht="12.75" customHeight="1">
      <c r="A670" s="98"/>
      <c r="B670" s="96"/>
      <c r="C670" s="95"/>
      <c r="D670" s="95"/>
      <c r="E670" s="4"/>
      <c r="F670" s="4"/>
    </row>
    <row r="671" ht="12.75" customHeight="1">
      <c r="A671" s="98"/>
      <c r="B671" s="96"/>
      <c r="C671" s="95"/>
      <c r="D671" s="95"/>
      <c r="E671" s="4"/>
      <c r="F671" s="4"/>
    </row>
    <row r="672" ht="12.75" customHeight="1">
      <c r="A672" s="98"/>
      <c r="B672" s="96"/>
      <c r="C672" s="95"/>
      <c r="D672" s="95"/>
      <c r="E672" s="4"/>
      <c r="F672" s="4"/>
    </row>
    <row r="673" ht="12.75" customHeight="1">
      <c r="A673" s="98"/>
      <c r="B673" s="96"/>
      <c r="C673" s="95"/>
      <c r="D673" s="95"/>
      <c r="E673" s="4"/>
      <c r="F673" s="4"/>
    </row>
    <row r="674" ht="12.75" customHeight="1">
      <c r="A674" s="98"/>
      <c r="B674" s="96"/>
      <c r="C674" s="95"/>
      <c r="D674" s="95"/>
      <c r="E674" s="4"/>
      <c r="F674" s="4"/>
    </row>
    <row r="675" ht="12.75" customHeight="1">
      <c r="A675" s="98"/>
      <c r="B675" s="96"/>
      <c r="C675" s="95"/>
      <c r="D675" s="95"/>
      <c r="E675" s="4"/>
      <c r="F675" s="4"/>
    </row>
    <row r="676" ht="12.75" customHeight="1">
      <c r="A676" s="98"/>
      <c r="B676" s="96"/>
      <c r="C676" s="95"/>
      <c r="D676" s="95"/>
      <c r="E676" s="4"/>
      <c r="F676" s="4"/>
    </row>
    <row r="677" ht="12.75" customHeight="1">
      <c r="A677" s="98"/>
      <c r="B677" s="96"/>
      <c r="C677" s="95"/>
      <c r="D677" s="95"/>
      <c r="E677" s="4"/>
      <c r="F677" s="4"/>
    </row>
    <row r="678" ht="12.75" customHeight="1">
      <c r="A678" s="98"/>
      <c r="B678" s="96"/>
      <c r="C678" s="95"/>
      <c r="D678" s="95"/>
      <c r="E678" s="4"/>
      <c r="F678" s="4"/>
    </row>
    <row r="679" ht="12.75" customHeight="1">
      <c r="A679" s="98"/>
      <c r="B679" s="96"/>
      <c r="C679" s="95"/>
      <c r="D679" s="95"/>
      <c r="E679" s="4"/>
      <c r="F679" s="4"/>
    </row>
    <row r="680" ht="12.75" customHeight="1">
      <c r="A680" s="98"/>
      <c r="B680" s="96"/>
      <c r="C680" s="95"/>
      <c r="D680" s="95"/>
      <c r="E680" s="4"/>
      <c r="F680" s="4"/>
    </row>
    <row r="681" ht="12.75" customHeight="1">
      <c r="A681" s="98"/>
      <c r="B681" s="96"/>
      <c r="C681" s="95"/>
      <c r="D681" s="95"/>
      <c r="E681" s="4"/>
      <c r="F681" s="4"/>
    </row>
    <row r="682" ht="12.75" customHeight="1">
      <c r="A682" s="98"/>
      <c r="B682" s="96"/>
      <c r="C682" s="95"/>
      <c r="D682" s="95"/>
      <c r="E682" s="4"/>
      <c r="F682" s="4"/>
    </row>
    <row r="683" ht="12.75" customHeight="1">
      <c r="A683" s="98"/>
      <c r="B683" s="96"/>
      <c r="C683" s="95"/>
      <c r="D683" s="95"/>
      <c r="E683" s="4"/>
      <c r="F683" s="4"/>
    </row>
    <row r="684" ht="12.75" customHeight="1">
      <c r="A684" s="98"/>
      <c r="B684" s="96"/>
      <c r="C684" s="95"/>
      <c r="D684" s="95"/>
      <c r="E684" s="4"/>
      <c r="F684" s="4"/>
    </row>
    <row r="685" ht="12.75" customHeight="1">
      <c r="A685" s="98"/>
      <c r="B685" s="96"/>
      <c r="C685" s="95"/>
      <c r="D685" s="95"/>
      <c r="E685" s="4"/>
      <c r="F685" s="4"/>
    </row>
    <row r="686" ht="12.75" customHeight="1">
      <c r="A686" s="98"/>
      <c r="B686" s="96"/>
      <c r="C686" s="95"/>
      <c r="D686" s="95"/>
      <c r="E686" s="4"/>
      <c r="F686" s="4"/>
    </row>
    <row r="687" ht="12.75" customHeight="1">
      <c r="A687" s="98"/>
      <c r="B687" s="96"/>
      <c r="C687" s="95"/>
      <c r="D687" s="95"/>
      <c r="E687" s="4"/>
      <c r="F687" s="4"/>
    </row>
    <row r="688" ht="12.75" customHeight="1">
      <c r="A688" s="98"/>
      <c r="B688" s="96"/>
      <c r="C688" s="95"/>
      <c r="D688" s="95"/>
      <c r="E688" s="4"/>
      <c r="F688" s="4"/>
    </row>
    <row r="689" ht="12.75" customHeight="1">
      <c r="A689" s="98"/>
      <c r="B689" s="96"/>
      <c r="C689" s="95"/>
      <c r="D689" s="95"/>
      <c r="E689" s="4"/>
      <c r="F689" s="4"/>
    </row>
    <row r="690" ht="12.75" customHeight="1">
      <c r="A690" s="98"/>
      <c r="B690" s="96"/>
      <c r="C690" s="95"/>
      <c r="D690" s="95"/>
      <c r="E690" s="4"/>
      <c r="F690" s="4"/>
    </row>
    <row r="691" ht="12.75" customHeight="1">
      <c r="A691" s="98"/>
      <c r="B691" s="96"/>
      <c r="C691" s="95"/>
      <c r="D691" s="95"/>
      <c r="E691" s="4"/>
      <c r="F691" s="4"/>
    </row>
    <row r="692" ht="12.75" customHeight="1">
      <c r="A692" s="98"/>
      <c r="B692" s="96"/>
      <c r="C692" s="95"/>
      <c r="D692" s="95"/>
      <c r="E692" s="4"/>
      <c r="F692" s="4"/>
    </row>
    <row r="693" ht="12.75" customHeight="1">
      <c r="A693" s="98"/>
      <c r="B693" s="96"/>
      <c r="C693" s="95"/>
      <c r="D693" s="95"/>
      <c r="E693" s="4"/>
      <c r="F693" s="4"/>
    </row>
    <row r="694" ht="12.75" customHeight="1">
      <c r="A694" s="98"/>
      <c r="B694" s="96"/>
      <c r="C694" s="95"/>
      <c r="D694" s="95"/>
      <c r="E694" s="4"/>
      <c r="F694" s="4"/>
    </row>
    <row r="695" ht="12.75" customHeight="1">
      <c r="A695" s="98"/>
      <c r="B695" s="96"/>
      <c r="C695" s="95"/>
      <c r="D695" s="95"/>
      <c r="E695" s="4"/>
      <c r="F695" s="4"/>
    </row>
    <row r="696" ht="12.75" customHeight="1">
      <c r="A696" s="98"/>
      <c r="B696" s="96"/>
      <c r="C696" s="95"/>
      <c r="D696" s="95"/>
      <c r="E696" s="4"/>
      <c r="F696" s="4"/>
    </row>
    <row r="697" ht="12.75" customHeight="1">
      <c r="A697" s="98"/>
      <c r="B697" s="96"/>
      <c r="C697" s="95"/>
      <c r="D697" s="95"/>
      <c r="E697" s="4"/>
      <c r="F697" s="4"/>
    </row>
    <row r="698" ht="12.75" customHeight="1">
      <c r="A698" s="98"/>
      <c r="B698" s="96"/>
      <c r="C698" s="95"/>
      <c r="D698" s="95"/>
      <c r="E698" s="4"/>
      <c r="F698" s="4"/>
    </row>
    <row r="699" ht="12.75" customHeight="1">
      <c r="A699" s="98"/>
      <c r="B699" s="96"/>
      <c r="C699" s="95"/>
      <c r="D699" s="95"/>
      <c r="E699" s="4"/>
      <c r="F699" s="4"/>
    </row>
    <row r="700" ht="12.75" customHeight="1">
      <c r="A700" s="98"/>
      <c r="B700" s="96"/>
      <c r="C700" s="95"/>
      <c r="D700" s="95"/>
      <c r="E700" s="4"/>
      <c r="F700" s="4"/>
    </row>
    <row r="701" ht="12.75" customHeight="1">
      <c r="A701" s="98"/>
      <c r="B701" s="96"/>
      <c r="C701" s="95"/>
      <c r="D701" s="95"/>
      <c r="E701" s="4"/>
      <c r="F701" s="4"/>
    </row>
    <row r="702" ht="12.75" customHeight="1">
      <c r="A702" s="98"/>
      <c r="B702" s="96"/>
      <c r="C702" s="95"/>
      <c r="D702" s="95"/>
      <c r="E702" s="4"/>
      <c r="F702" s="4"/>
    </row>
    <row r="703" ht="12.75" customHeight="1">
      <c r="A703" s="98"/>
      <c r="B703" s="96"/>
      <c r="C703" s="95"/>
      <c r="D703" s="95"/>
      <c r="E703" s="4"/>
      <c r="F703" s="4"/>
    </row>
    <row r="704" ht="12.75" customHeight="1">
      <c r="A704" s="98"/>
      <c r="B704" s="96"/>
      <c r="C704" s="95"/>
      <c r="D704" s="95"/>
      <c r="E704" s="4"/>
      <c r="F704" s="4"/>
    </row>
    <row r="705" ht="12.75" customHeight="1">
      <c r="A705" s="98"/>
      <c r="B705" s="96"/>
      <c r="C705" s="95"/>
      <c r="D705" s="95"/>
      <c r="E705" s="4"/>
      <c r="F705" s="4"/>
    </row>
    <row r="706" ht="12.75" customHeight="1">
      <c r="A706" s="98"/>
      <c r="B706" s="96"/>
      <c r="C706" s="95"/>
      <c r="D706" s="95"/>
      <c r="E706" s="4"/>
      <c r="F706" s="4"/>
    </row>
    <row r="707" ht="12.75" customHeight="1">
      <c r="A707" s="98"/>
      <c r="B707" s="96"/>
      <c r="C707" s="95"/>
      <c r="D707" s="95"/>
      <c r="E707" s="4"/>
      <c r="F707" s="4"/>
    </row>
    <row r="708" ht="12.75" customHeight="1">
      <c r="A708" s="98"/>
      <c r="B708" s="96"/>
      <c r="C708" s="95"/>
      <c r="D708" s="95"/>
      <c r="E708" s="4"/>
      <c r="F708" s="4"/>
    </row>
    <row r="709" ht="12.75" customHeight="1">
      <c r="A709" s="98"/>
      <c r="B709" s="96"/>
      <c r="C709" s="95"/>
      <c r="D709" s="95"/>
      <c r="E709" s="4"/>
      <c r="F709" s="4"/>
    </row>
    <row r="710" ht="12.75" customHeight="1">
      <c r="A710" s="98"/>
      <c r="B710" s="96"/>
      <c r="C710" s="95"/>
      <c r="D710" s="95"/>
      <c r="E710" s="4"/>
      <c r="F710" s="4"/>
    </row>
    <row r="711" ht="12.75" customHeight="1">
      <c r="A711" s="98"/>
      <c r="B711" s="96"/>
      <c r="C711" s="95"/>
      <c r="D711" s="95"/>
      <c r="E711" s="4"/>
      <c r="F711" s="4"/>
    </row>
    <row r="712" ht="12.75" customHeight="1">
      <c r="A712" s="98"/>
      <c r="B712" s="96"/>
      <c r="C712" s="95"/>
      <c r="D712" s="95"/>
      <c r="E712" s="4"/>
      <c r="F712" s="4"/>
    </row>
    <row r="713" ht="12.75" customHeight="1">
      <c r="A713" s="98"/>
      <c r="B713" s="96"/>
      <c r="C713" s="95"/>
      <c r="D713" s="95"/>
      <c r="E713" s="4"/>
      <c r="F713" s="4"/>
    </row>
    <row r="714" ht="12.75" customHeight="1">
      <c r="A714" s="98"/>
      <c r="B714" s="96"/>
      <c r="C714" s="95"/>
      <c r="D714" s="95"/>
      <c r="E714" s="4"/>
      <c r="F714" s="4"/>
    </row>
    <row r="715" ht="12.75" customHeight="1">
      <c r="A715" s="98"/>
      <c r="B715" s="96"/>
      <c r="C715" s="95"/>
      <c r="D715" s="95"/>
      <c r="E715" s="4"/>
      <c r="F715" s="4"/>
    </row>
    <row r="716" ht="12.75" customHeight="1">
      <c r="A716" s="98"/>
      <c r="B716" s="96"/>
      <c r="C716" s="95"/>
      <c r="D716" s="95"/>
      <c r="E716" s="4"/>
      <c r="F716" s="4"/>
    </row>
    <row r="717" ht="12.75" customHeight="1">
      <c r="A717" s="98"/>
      <c r="B717" s="96"/>
      <c r="C717" s="95"/>
      <c r="D717" s="95"/>
      <c r="E717" s="4"/>
      <c r="F717" s="4"/>
    </row>
    <row r="718" ht="12.75" customHeight="1">
      <c r="A718" s="98"/>
      <c r="B718" s="96"/>
      <c r="C718" s="95"/>
      <c r="D718" s="95"/>
      <c r="E718" s="4"/>
      <c r="F718" s="4"/>
    </row>
    <row r="719" ht="12.75" customHeight="1">
      <c r="A719" s="98"/>
      <c r="B719" s="96"/>
      <c r="C719" s="95"/>
      <c r="D719" s="95"/>
      <c r="E719" s="4"/>
      <c r="F719" s="4"/>
    </row>
    <row r="720" ht="12.75" customHeight="1">
      <c r="A720" s="98"/>
      <c r="B720" s="96"/>
      <c r="C720" s="95"/>
      <c r="D720" s="95"/>
      <c r="E720" s="4"/>
      <c r="F720" s="4"/>
    </row>
    <row r="721" ht="12.75" customHeight="1">
      <c r="A721" s="98"/>
      <c r="B721" s="96"/>
      <c r="C721" s="95"/>
      <c r="D721" s="95"/>
      <c r="E721" s="4"/>
      <c r="F721" s="4"/>
    </row>
    <row r="722" ht="12.75" customHeight="1">
      <c r="A722" s="98"/>
      <c r="B722" s="96"/>
      <c r="C722" s="95"/>
      <c r="D722" s="95"/>
      <c r="E722" s="4"/>
      <c r="F722" s="4"/>
    </row>
    <row r="723" ht="12.75" customHeight="1">
      <c r="A723" s="98"/>
      <c r="B723" s="96"/>
      <c r="C723" s="95"/>
      <c r="D723" s="95"/>
      <c r="E723" s="4"/>
      <c r="F723" s="4"/>
    </row>
    <row r="724" ht="12.75" customHeight="1">
      <c r="A724" s="98"/>
      <c r="B724" s="96"/>
      <c r="C724" s="95"/>
      <c r="D724" s="95"/>
      <c r="E724" s="4"/>
      <c r="F724" s="4"/>
    </row>
    <row r="725" ht="12.75" customHeight="1">
      <c r="A725" s="98"/>
      <c r="B725" s="96"/>
      <c r="C725" s="95"/>
      <c r="D725" s="95"/>
      <c r="E725" s="4"/>
      <c r="F725" s="4"/>
    </row>
    <row r="726" ht="12.75" customHeight="1">
      <c r="A726" s="98"/>
      <c r="B726" s="96"/>
      <c r="C726" s="95"/>
      <c r="D726" s="95"/>
      <c r="E726" s="4"/>
      <c r="F726" s="4"/>
    </row>
    <row r="727" ht="12.75" customHeight="1">
      <c r="A727" s="98"/>
      <c r="B727" s="96"/>
      <c r="C727" s="95"/>
      <c r="D727" s="95"/>
      <c r="E727" s="4"/>
      <c r="F727" s="4"/>
    </row>
    <row r="728" ht="12.75" customHeight="1">
      <c r="A728" s="98"/>
      <c r="B728" s="96"/>
      <c r="C728" s="95"/>
      <c r="D728" s="95"/>
      <c r="E728" s="4"/>
      <c r="F728" s="4"/>
    </row>
    <row r="729" ht="12.75" customHeight="1">
      <c r="A729" s="98"/>
      <c r="B729" s="96"/>
      <c r="C729" s="95"/>
      <c r="D729" s="95"/>
      <c r="E729" s="4"/>
      <c r="F729" s="4"/>
    </row>
    <row r="730" ht="12.75" customHeight="1">
      <c r="A730" s="98"/>
      <c r="B730" s="96"/>
      <c r="C730" s="95"/>
      <c r="D730" s="95"/>
      <c r="E730" s="4"/>
      <c r="F730" s="4"/>
    </row>
    <row r="731" ht="12.75" customHeight="1">
      <c r="A731" s="98"/>
      <c r="B731" s="96"/>
      <c r="C731" s="95"/>
      <c r="D731" s="95"/>
      <c r="E731" s="4"/>
      <c r="F731" s="4"/>
    </row>
    <row r="732" ht="12.75" customHeight="1">
      <c r="A732" s="98"/>
      <c r="B732" s="96"/>
      <c r="C732" s="95"/>
      <c r="D732" s="95"/>
      <c r="E732" s="4"/>
      <c r="F732" s="4"/>
    </row>
    <row r="733" ht="12.75" customHeight="1">
      <c r="A733" s="98"/>
      <c r="B733" s="96"/>
      <c r="C733" s="95"/>
      <c r="D733" s="95"/>
      <c r="E733" s="4"/>
      <c r="F733" s="4"/>
    </row>
    <row r="734" ht="12.75" customHeight="1">
      <c r="A734" s="98"/>
      <c r="B734" s="96"/>
      <c r="C734" s="95"/>
      <c r="D734" s="95"/>
      <c r="E734" s="4"/>
      <c r="F734" s="4"/>
    </row>
    <row r="735" ht="12.75" customHeight="1">
      <c r="A735" s="98"/>
      <c r="B735" s="96"/>
      <c r="C735" s="95"/>
      <c r="D735" s="95"/>
      <c r="E735" s="4"/>
      <c r="F735" s="4"/>
    </row>
    <row r="736" ht="12.75" customHeight="1">
      <c r="A736" s="98"/>
      <c r="B736" s="96"/>
      <c r="C736" s="95"/>
      <c r="D736" s="95"/>
      <c r="E736" s="4"/>
      <c r="F736" s="4"/>
    </row>
    <row r="737" ht="12.75" customHeight="1">
      <c r="A737" s="98"/>
      <c r="B737" s="96"/>
      <c r="C737" s="95"/>
      <c r="D737" s="95"/>
      <c r="E737" s="4"/>
      <c r="F737" s="4"/>
    </row>
    <row r="738" ht="12.75" customHeight="1">
      <c r="A738" s="98"/>
      <c r="B738" s="96"/>
      <c r="C738" s="95"/>
      <c r="D738" s="95"/>
      <c r="E738" s="4"/>
      <c r="F738" s="4"/>
    </row>
    <row r="739" ht="12.75" customHeight="1">
      <c r="A739" s="98"/>
      <c r="B739" s="96"/>
      <c r="C739" s="95"/>
      <c r="D739" s="95"/>
      <c r="E739" s="4"/>
      <c r="F739" s="4"/>
    </row>
    <row r="740" ht="12.75" customHeight="1">
      <c r="A740" s="98"/>
      <c r="B740" s="96"/>
      <c r="C740" s="95"/>
      <c r="D740" s="95"/>
      <c r="E740" s="4"/>
      <c r="F740" s="4"/>
    </row>
    <row r="741" ht="12.75" customHeight="1">
      <c r="A741" s="98"/>
      <c r="B741" s="96"/>
      <c r="C741" s="95"/>
      <c r="D741" s="95"/>
      <c r="E741" s="4"/>
      <c r="F741" s="4"/>
    </row>
    <row r="742" ht="12.75" customHeight="1">
      <c r="A742" s="98"/>
      <c r="B742" s="96"/>
      <c r="C742" s="95"/>
      <c r="D742" s="95"/>
      <c r="E742" s="4"/>
      <c r="F742" s="4"/>
    </row>
    <row r="743" ht="12.75" customHeight="1">
      <c r="A743" s="98"/>
      <c r="B743" s="96"/>
      <c r="C743" s="95"/>
      <c r="D743" s="95"/>
      <c r="E743" s="4"/>
      <c r="F743" s="4"/>
    </row>
    <row r="744" ht="12.75" customHeight="1">
      <c r="A744" s="98"/>
      <c r="B744" s="96"/>
      <c r="C744" s="95"/>
      <c r="D744" s="95"/>
      <c r="E744" s="4"/>
      <c r="F744" s="4"/>
    </row>
    <row r="745" ht="12.75" customHeight="1">
      <c r="A745" s="98"/>
      <c r="B745" s="96"/>
      <c r="C745" s="95"/>
      <c r="D745" s="95"/>
      <c r="E745" s="4"/>
      <c r="F745" s="4"/>
    </row>
    <row r="746" ht="12.75" customHeight="1">
      <c r="A746" s="98"/>
      <c r="B746" s="96"/>
      <c r="C746" s="95"/>
      <c r="D746" s="95"/>
      <c r="E746" s="4"/>
      <c r="F746" s="4"/>
    </row>
    <row r="747" ht="12.75" customHeight="1">
      <c r="A747" s="98"/>
      <c r="B747" s="96"/>
      <c r="C747" s="95"/>
      <c r="D747" s="95"/>
      <c r="E747" s="4"/>
      <c r="F747" s="4"/>
    </row>
    <row r="748" ht="12.75" customHeight="1">
      <c r="A748" s="98"/>
      <c r="B748" s="96"/>
      <c r="C748" s="95"/>
      <c r="D748" s="95"/>
      <c r="E748" s="4"/>
      <c r="F748" s="4"/>
    </row>
    <row r="749" ht="12.75" customHeight="1">
      <c r="A749" s="98"/>
      <c r="B749" s="96"/>
      <c r="C749" s="95"/>
      <c r="D749" s="95"/>
      <c r="E749" s="4"/>
      <c r="F749" s="4"/>
    </row>
    <row r="750" ht="12.75" customHeight="1">
      <c r="A750" s="98"/>
      <c r="B750" s="96"/>
      <c r="C750" s="95"/>
      <c r="D750" s="95"/>
      <c r="E750" s="4"/>
      <c r="F750" s="4"/>
    </row>
    <row r="751" ht="12.75" customHeight="1">
      <c r="A751" s="98"/>
      <c r="B751" s="96"/>
      <c r="C751" s="95"/>
      <c r="D751" s="95"/>
      <c r="E751" s="4"/>
      <c r="F751" s="4"/>
    </row>
    <row r="752" ht="12.75" customHeight="1">
      <c r="A752" s="98"/>
      <c r="B752" s="96"/>
      <c r="C752" s="95"/>
      <c r="D752" s="95"/>
      <c r="E752" s="4"/>
      <c r="F752" s="4"/>
    </row>
    <row r="753" ht="12.75" customHeight="1">
      <c r="A753" s="98"/>
      <c r="B753" s="96"/>
      <c r="C753" s="95"/>
      <c r="D753" s="95"/>
      <c r="E753" s="4"/>
      <c r="F753" s="4"/>
    </row>
    <row r="754" ht="12.75" customHeight="1">
      <c r="A754" s="98"/>
      <c r="B754" s="96"/>
      <c r="C754" s="95"/>
      <c r="D754" s="95"/>
      <c r="E754" s="4"/>
      <c r="F754" s="4"/>
    </row>
    <row r="755" ht="12.75" customHeight="1">
      <c r="A755" s="98"/>
      <c r="B755" s="96"/>
      <c r="C755" s="95"/>
      <c r="D755" s="95"/>
      <c r="E755" s="4"/>
      <c r="F755" s="4"/>
    </row>
    <row r="756" ht="12.75" customHeight="1">
      <c r="A756" s="98"/>
      <c r="B756" s="96"/>
      <c r="C756" s="95"/>
      <c r="D756" s="95"/>
      <c r="E756" s="4"/>
      <c r="F756" s="4"/>
    </row>
    <row r="757" ht="12.75" customHeight="1">
      <c r="A757" s="98"/>
      <c r="B757" s="96"/>
      <c r="C757" s="95"/>
      <c r="D757" s="95"/>
      <c r="E757" s="4"/>
      <c r="F757" s="4"/>
    </row>
    <row r="758" ht="12.75" customHeight="1">
      <c r="A758" s="98"/>
      <c r="B758" s="96"/>
      <c r="C758" s="95"/>
      <c r="D758" s="95"/>
      <c r="E758" s="4"/>
      <c r="F758" s="4"/>
    </row>
    <row r="759" ht="12.75" customHeight="1">
      <c r="A759" s="98"/>
      <c r="B759" s="96"/>
      <c r="C759" s="95"/>
      <c r="D759" s="95"/>
      <c r="E759" s="4"/>
      <c r="F759" s="4"/>
    </row>
    <row r="760" ht="12.75" customHeight="1">
      <c r="A760" s="98"/>
      <c r="B760" s="96"/>
      <c r="C760" s="95"/>
      <c r="D760" s="95"/>
      <c r="E760" s="4"/>
      <c r="F760" s="4"/>
    </row>
    <row r="761" ht="12.75" customHeight="1">
      <c r="A761" s="98"/>
      <c r="B761" s="96"/>
      <c r="C761" s="95"/>
      <c r="D761" s="95"/>
      <c r="E761" s="4"/>
      <c r="F761" s="4"/>
    </row>
    <row r="762" ht="12.75" customHeight="1">
      <c r="A762" s="98"/>
      <c r="B762" s="96"/>
      <c r="C762" s="95"/>
      <c r="D762" s="95"/>
      <c r="E762" s="4"/>
      <c r="F762" s="4"/>
    </row>
    <row r="763" ht="12.75" customHeight="1">
      <c r="A763" s="98"/>
      <c r="B763" s="96"/>
      <c r="C763" s="95"/>
      <c r="D763" s="95"/>
      <c r="E763" s="4"/>
      <c r="F763" s="4"/>
    </row>
    <row r="764" ht="12.75" customHeight="1">
      <c r="A764" s="98"/>
      <c r="B764" s="96"/>
      <c r="C764" s="95"/>
      <c r="D764" s="95"/>
      <c r="E764" s="4"/>
      <c r="F764" s="4"/>
    </row>
    <row r="765" ht="12.75" customHeight="1">
      <c r="A765" s="98"/>
      <c r="B765" s="96"/>
      <c r="C765" s="95"/>
      <c r="D765" s="95"/>
      <c r="E765" s="4"/>
      <c r="F765" s="4"/>
    </row>
    <row r="766" ht="12.75" customHeight="1">
      <c r="A766" s="98"/>
      <c r="B766" s="96"/>
      <c r="C766" s="95"/>
      <c r="D766" s="95"/>
      <c r="E766" s="4"/>
      <c r="F766" s="4"/>
    </row>
    <row r="767" ht="12.75" customHeight="1">
      <c r="A767" s="98"/>
      <c r="B767" s="96"/>
      <c r="C767" s="95"/>
      <c r="D767" s="95"/>
      <c r="E767" s="4"/>
      <c r="F767" s="4"/>
    </row>
    <row r="768" ht="12.75" customHeight="1">
      <c r="A768" s="98"/>
      <c r="B768" s="96"/>
      <c r="C768" s="95"/>
      <c r="D768" s="95"/>
      <c r="E768" s="4"/>
      <c r="F768" s="4"/>
    </row>
    <row r="769" ht="12.75" customHeight="1">
      <c r="A769" s="98"/>
      <c r="B769" s="96"/>
      <c r="C769" s="95"/>
      <c r="D769" s="95"/>
      <c r="E769" s="4"/>
      <c r="F769" s="4"/>
    </row>
    <row r="770" ht="12.75" customHeight="1">
      <c r="A770" s="98"/>
      <c r="B770" s="96"/>
      <c r="C770" s="95"/>
      <c r="D770" s="95"/>
      <c r="E770" s="4"/>
      <c r="F770" s="4"/>
    </row>
    <row r="771" ht="12.75" customHeight="1">
      <c r="A771" s="98"/>
      <c r="B771" s="96"/>
      <c r="C771" s="95"/>
      <c r="D771" s="95"/>
      <c r="E771" s="4"/>
      <c r="F771" s="4"/>
    </row>
    <row r="772" ht="12.75" customHeight="1">
      <c r="A772" s="98"/>
      <c r="B772" s="96"/>
      <c r="C772" s="95"/>
      <c r="D772" s="95"/>
      <c r="E772" s="4"/>
      <c r="F772" s="4"/>
    </row>
    <row r="773" ht="12.75" customHeight="1">
      <c r="A773" s="98"/>
      <c r="B773" s="96"/>
      <c r="C773" s="95"/>
      <c r="D773" s="95"/>
      <c r="E773" s="4"/>
      <c r="F773" s="4"/>
    </row>
    <row r="774" ht="12.75" customHeight="1">
      <c r="A774" s="98"/>
      <c r="B774" s="96"/>
      <c r="C774" s="95"/>
      <c r="D774" s="95"/>
      <c r="E774" s="4"/>
      <c r="F774" s="4"/>
    </row>
    <row r="775" ht="12.75" customHeight="1">
      <c r="A775" s="98"/>
      <c r="B775" s="96"/>
      <c r="C775" s="95"/>
      <c r="D775" s="95"/>
      <c r="E775" s="4"/>
      <c r="F775" s="4"/>
    </row>
    <row r="776" ht="12.75" customHeight="1">
      <c r="A776" s="98"/>
      <c r="B776" s="96"/>
      <c r="C776" s="95"/>
      <c r="D776" s="95"/>
      <c r="E776" s="4"/>
      <c r="F776" s="4"/>
    </row>
    <row r="777" ht="12.75" customHeight="1">
      <c r="A777" s="98"/>
      <c r="B777" s="96"/>
      <c r="C777" s="95"/>
      <c r="D777" s="95"/>
      <c r="E777" s="4"/>
      <c r="F777" s="4"/>
    </row>
    <row r="778" ht="12.75" customHeight="1">
      <c r="A778" s="98"/>
      <c r="B778" s="96"/>
      <c r="C778" s="95"/>
      <c r="D778" s="95"/>
      <c r="E778" s="4"/>
      <c r="F778" s="4"/>
    </row>
    <row r="779" ht="12.75" customHeight="1">
      <c r="A779" s="98"/>
      <c r="B779" s="96"/>
      <c r="C779" s="95"/>
      <c r="D779" s="95"/>
      <c r="E779" s="4"/>
      <c r="F779" s="4"/>
    </row>
    <row r="780" ht="12.75" customHeight="1">
      <c r="A780" s="98"/>
      <c r="B780" s="96"/>
      <c r="C780" s="95"/>
      <c r="D780" s="95"/>
      <c r="E780" s="4"/>
      <c r="F780" s="4"/>
    </row>
    <row r="781" ht="12.75" customHeight="1">
      <c r="A781" s="98"/>
      <c r="B781" s="96"/>
      <c r="C781" s="95"/>
      <c r="D781" s="95"/>
      <c r="E781" s="4"/>
      <c r="F781" s="4"/>
    </row>
    <row r="782" ht="12.75" customHeight="1">
      <c r="A782" s="98"/>
      <c r="B782" s="96"/>
      <c r="C782" s="95"/>
      <c r="D782" s="95"/>
      <c r="E782" s="4"/>
      <c r="F782" s="4"/>
    </row>
    <row r="783" ht="12.75" customHeight="1">
      <c r="A783" s="98"/>
      <c r="B783" s="96"/>
      <c r="C783" s="95"/>
      <c r="D783" s="95"/>
      <c r="E783" s="4"/>
      <c r="F783" s="4"/>
    </row>
    <row r="784" ht="12.75" customHeight="1">
      <c r="A784" s="98"/>
      <c r="B784" s="96"/>
      <c r="C784" s="95"/>
      <c r="D784" s="95"/>
      <c r="E784" s="4"/>
      <c r="F784" s="4"/>
    </row>
    <row r="785" ht="12.75" customHeight="1">
      <c r="A785" s="98"/>
      <c r="B785" s="96"/>
      <c r="C785" s="95"/>
      <c r="D785" s="95"/>
      <c r="E785" s="4"/>
      <c r="F785" s="4"/>
    </row>
    <row r="786" ht="12.75" customHeight="1">
      <c r="A786" s="98"/>
      <c r="B786" s="96"/>
      <c r="C786" s="95"/>
      <c r="D786" s="95"/>
      <c r="E786" s="4"/>
      <c r="F786" s="4"/>
    </row>
    <row r="787" ht="12.75" customHeight="1">
      <c r="A787" s="98"/>
      <c r="B787" s="96"/>
      <c r="C787" s="95"/>
      <c r="D787" s="95"/>
      <c r="E787" s="4"/>
      <c r="F787" s="4"/>
    </row>
    <row r="788" ht="12.75" customHeight="1">
      <c r="A788" s="98"/>
      <c r="B788" s="96"/>
      <c r="C788" s="95"/>
      <c r="D788" s="95"/>
      <c r="E788" s="4"/>
      <c r="F788" s="4"/>
    </row>
    <row r="789" ht="12.75" customHeight="1">
      <c r="A789" s="98"/>
      <c r="B789" s="96"/>
      <c r="C789" s="95"/>
      <c r="D789" s="95"/>
      <c r="E789" s="4"/>
      <c r="F789" s="4"/>
    </row>
    <row r="790" ht="12.75" customHeight="1">
      <c r="A790" s="98"/>
      <c r="B790" s="96"/>
      <c r="C790" s="95"/>
      <c r="D790" s="95"/>
      <c r="E790" s="4"/>
      <c r="F790" s="4"/>
    </row>
    <row r="791" ht="12.75" customHeight="1">
      <c r="A791" s="98"/>
      <c r="B791" s="96"/>
      <c r="C791" s="95"/>
      <c r="D791" s="95"/>
      <c r="E791" s="4"/>
      <c r="F791" s="4"/>
    </row>
    <row r="792" ht="12.75" customHeight="1">
      <c r="A792" s="98"/>
      <c r="B792" s="96"/>
      <c r="C792" s="95"/>
      <c r="D792" s="95"/>
      <c r="E792" s="4"/>
      <c r="F792" s="4"/>
    </row>
    <row r="793" ht="12.75" customHeight="1">
      <c r="A793" s="98"/>
      <c r="B793" s="96"/>
      <c r="C793" s="95"/>
      <c r="D793" s="95"/>
      <c r="E793" s="4"/>
      <c r="F793" s="4"/>
    </row>
    <row r="794" ht="12.75" customHeight="1">
      <c r="A794" s="98"/>
      <c r="B794" s="96"/>
      <c r="C794" s="95"/>
      <c r="D794" s="95"/>
      <c r="E794" s="4"/>
      <c r="F794" s="4"/>
    </row>
    <row r="795" ht="12.75" customHeight="1">
      <c r="A795" s="98"/>
      <c r="B795" s="96"/>
      <c r="C795" s="95"/>
      <c r="D795" s="95"/>
      <c r="E795" s="4"/>
      <c r="F795" s="4"/>
    </row>
    <row r="796" ht="12.75" customHeight="1">
      <c r="A796" s="98"/>
      <c r="B796" s="96"/>
      <c r="C796" s="95"/>
      <c r="D796" s="95"/>
      <c r="E796" s="4"/>
      <c r="F796" s="4"/>
    </row>
    <row r="797" ht="12.75" customHeight="1">
      <c r="A797" s="98"/>
      <c r="B797" s="96"/>
      <c r="C797" s="95"/>
      <c r="D797" s="95"/>
      <c r="E797" s="4"/>
      <c r="F797" s="4"/>
    </row>
    <row r="798" ht="12.75" customHeight="1">
      <c r="A798" s="98"/>
      <c r="B798" s="96"/>
      <c r="C798" s="95"/>
      <c r="D798" s="95"/>
      <c r="E798" s="4"/>
      <c r="F798" s="4"/>
    </row>
    <row r="799" ht="12.75" customHeight="1">
      <c r="A799" s="98"/>
      <c r="B799" s="96"/>
      <c r="C799" s="95"/>
      <c r="D799" s="95"/>
      <c r="E799" s="4"/>
      <c r="F799" s="4"/>
    </row>
    <row r="800" ht="12.75" customHeight="1">
      <c r="A800" s="98"/>
      <c r="B800" s="96"/>
      <c r="C800" s="95"/>
      <c r="D800" s="95"/>
      <c r="E800" s="4"/>
      <c r="F800" s="4"/>
    </row>
    <row r="801" ht="12.75" customHeight="1">
      <c r="A801" s="98"/>
      <c r="B801" s="96"/>
      <c r="C801" s="95"/>
      <c r="D801" s="95"/>
      <c r="E801" s="4"/>
      <c r="F801" s="4"/>
    </row>
    <row r="802" ht="12.75" customHeight="1">
      <c r="A802" s="98"/>
      <c r="B802" s="96"/>
      <c r="C802" s="95"/>
      <c r="D802" s="95"/>
      <c r="E802" s="4"/>
      <c r="F802" s="4"/>
    </row>
    <row r="803" ht="12.75" customHeight="1">
      <c r="A803" s="98"/>
      <c r="B803" s="96"/>
      <c r="C803" s="95"/>
      <c r="D803" s="95"/>
      <c r="E803" s="4"/>
      <c r="F803" s="4"/>
    </row>
    <row r="804" ht="12.75" customHeight="1">
      <c r="A804" s="98"/>
      <c r="B804" s="96"/>
      <c r="C804" s="95"/>
      <c r="D804" s="95"/>
      <c r="E804" s="4"/>
      <c r="F804" s="4"/>
    </row>
    <row r="805" ht="12.75" customHeight="1">
      <c r="A805" s="98"/>
      <c r="B805" s="96"/>
      <c r="C805" s="95"/>
      <c r="D805" s="95"/>
      <c r="E805" s="4"/>
      <c r="F805" s="4"/>
    </row>
    <row r="806" ht="12.75" customHeight="1">
      <c r="A806" s="98"/>
      <c r="B806" s="96"/>
      <c r="C806" s="95"/>
      <c r="D806" s="95"/>
      <c r="E806" s="4"/>
      <c r="F806" s="4"/>
    </row>
    <row r="807" ht="12.75" customHeight="1">
      <c r="A807" s="98"/>
      <c r="B807" s="96"/>
      <c r="C807" s="95"/>
      <c r="D807" s="95"/>
      <c r="E807" s="4"/>
      <c r="F807" s="4"/>
    </row>
    <row r="808" ht="12.75" customHeight="1">
      <c r="A808" s="98"/>
      <c r="B808" s="96"/>
      <c r="C808" s="95"/>
      <c r="D808" s="95"/>
      <c r="E808" s="4"/>
      <c r="F808" s="4"/>
    </row>
    <row r="809" ht="12.75" customHeight="1">
      <c r="A809" s="98"/>
      <c r="B809" s="96"/>
      <c r="C809" s="95"/>
      <c r="D809" s="95"/>
      <c r="E809" s="4"/>
      <c r="F809" s="4"/>
    </row>
    <row r="810" ht="12.75" customHeight="1">
      <c r="A810" s="98"/>
      <c r="B810" s="96"/>
      <c r="C810" s="95"/>
      <c r="D810" s="95"/>
      <c r="E810" s="4"/>
      <c r="F810" s="4"/>
    </row>
    <row r="811" ht="12.75" customHeight="1">
      <c r="A811" s="98"/>
      <c r="B811" s="96"/>
      <c r="C811" s="95"/>
      <c r="D811" s="95"/>
      <c r="E811" s="4"/>
      <c r="F811" s="4"/>
    </row>
    <row r="812" ht="12.75" customHeight="1">
      <c r="A812" s="98"/>
      <c r="B812" s="96"/>
      <c r="C812" s="95"/>
      <c r="D812" s="95"/>
      <c r="E812" s="4"/>
      <c r="F812" s="4"/>
    </row>
    <row r="813" ht="12.75" customHeight="1">
      <c r="A813" s="98"/>
      <c r="B813" s="96"/>
      <c r="C813" s="95"/>
      <c r="D813" s="95"/>
      <c r="E813" s="4"/>
      <c r="F813" s="4"/>
    </row>
    <row r="814" ht="12.75" customHeight="1">
      <c r="A814" s="98"/>
      <c r="B814" s="96"/>
      <c r="C814" s="95"/>
      <c r="D814" s="95"/>
      <c r="E814" s="4"/>
      <c r="F814" s="4"/>
    </row>
    <row r="815" ht="12.75" customHeight="1">
      <c r="A815" s="98"/>
      <c r="B815" s="96"/>
      <c r="C815" s="95"/>
      <c r="D815" s="95"/>
      <c r="E815" s="4"/>
      <c r="F815" s="4"/>
    </row>
    <row r="816" ht="12.75" customHeight="1">
      <c r="A816" s="98"/>
      <c r="B816" s="96"/>
      <c r="C816" s="95"/>
      <c r="D816" s="95"/>
      <c r="E816" s="4"/>
      <c r="F816" s="4"/>
    </row>
    <row r="817" ht="12.75" customHeight="1">
      <c r="A817" s="98"/>
      <c r="B817" s="96"/>
      <c r="C817" s="95"/>
      <c r="D817" s="95"/>
      <c r="E817" s="4"/>
      <c r="F817" s="4"/>
    </row>
    <row r="818" ht="12.75" customHeight="1">
      <c r="A818" s="98"/>
      <c r="B818" s="96"/>
      <c r="C818" s="95"/>
      <c r="D818" s="95"/>
      <c r="E818" s="4"/>
      <c r="F818" s="4"/>
    </row>
    <row r="819" ht="12.75" customHeight="1">
      <c r="A819" s="98"/>
      <c r="B819" s="96"/>
      <c r="C819" s="95"/>
      <c r="D819" s="95"/>
      <c r="E819" s="4"/>
      <c r="F819" s="4"/>
    </row>
    <row r="820" ht="12.75" customHeight="1">
      <c r="A820" s="98"/>
      <c r="B820" s="96"/>
      <c r="C820" s="95"/>
      <c r="D820" s="95"/>
      <c r="E820" s="4"/>
      <c r="F820" s="4"/>
    </row>
    <row r="821" ht="12.75" customHeight="1">
      <c r="A821" s="98"/>
      <c r="B821" s="96"/>
      <c r="C821" s="95"/>
      <c r="D821" s="95"/>
      <c r="E821" s="4"/>
      <c r="F821" s="4"/>
    </row>
    <row r="822" ht="12.75" customHeight="1">
      <c r="A822" s="98"/>
      <c r="B822" s="96"/>
      <c r="C822" s="95"/>
      <c r="D822" s="95"/>
      <c r="E822" s="4"/>
      <c r="F822" s="4"/>
    </row>
    <row r="823" ht="12.75" customHeight="1">
      <c r="A823" s="98"/>
      <c r="B823" s="96"/>
      <c r="C823" s="95"/>
      <c r="D823" s="95"/>
      <c r="E823" s="4"/>
      <c r="F823" s="4"/>
    </row>
    <row r="824" ht="12.75" customHeight="1">
      <c r="A824" s="98"/>
      <c r="B824" s="96"/>
      <c r="C824" s="95"/>
      <c r="D824" s="95"/>
      <c r="E824" s="4"/>
      <c r="F824" s="4"/>
    </row>
    <row r="825" ht="12.75" customHeight="1">
      <c r="A825" s="98"/>
      <c r="B825" s="96"/>
      <c r="C825" s="95"/>
      <c r="D825" s="95"/>
      <c r="E825" s="4"/>
      <c r="F825" s="4"/>
    </row>
    <row r="826" ht="12.75" customHeight="1">
      <c r="A826" s="98"/>
      <c r="B826" s="96"/>
      <c r="C826" s="95"/>
      <c r="D826" s="95"/>
      <c r="E826" s="4"/>
      <c r="F826" s="4"/>
    </row>
    <row r="827" ht="12.75" customHeight="1">
      <c r="A827" s="98"/>
      <c r="B827" s="96"/>
      <c r="C827" s="95"/>
      <c r="D827" s="95"/>
      <c r="E827" s="4"/>
      <c r="F827" s="4"/>
    </row>
    <row r="828" ht="12.75" customHeight="1">
      <c r="A828" s="98"/>
      <c r="B828" s="96"/>
      <c r="C828" s="95"/>
      <c r="D828" s="95"/>
      <c r="E828" s="4"/>
      <c r="F828" s="4"/>
    </row>
    <row r="829" ht="12.75" customHeight="1">
      <c r="A829" s="98"/>
      <c r="B829" s="96"/>
      <c r="C829" s="95"/>
      <c r="D829" s="95"/>
      <c r="E829" s="4"/>
      <c r="F829" s="4"/>
    </row>
    <row r="830" ht="12.75" customHeight="1">
      <c r="A830" s="98"/>
      <c r="B830" s="96"/>
      <c r="C830" s="95"/>
      <c r="D830" s="95"/>
      <c r="E830" s="4"/>
      <c r="F830" s="4"/>
    </row>
    <row r="831" ht="12.75" customHeight="1">
      <c r="A831" s="98"/>
      <c r="B831" s="96"/>
      <c r="C831" s="95"/>
      <c r="D831" s="95"/>
      <c r="E831" s="4"/>
      <c r="F831" s="4"/>
    </row>
  </sheetData>
  <mergeCells count="3">
    <mergeCell ref="B1:D1"/>
    <mergeCell ref="B3:D3"/>
    <mergeCell ref="B5:D5"/>
  </mergeCells>
  <hyperlinks>
    <hyperlink r:id="rId1" ref="B30"/>
    <hyperlink r:id="rId2" ref="B60"/>
    <hyperlink r:id="rId3" ref="B72"/>
    <hyperlink r:id="rId4" ref="B74"/>
    <hyperlink r:id="rId5" ref="B75"/>
    <hyperlink r:id="rId6" ref="B76"/>
    <hyperlink r:id="rId7" ref="B77"/>
    <hyperlink r:id="rId8" ref="B78"/>
    <hyperlink r:id="rId9" ref="B79"/>
    <hyperlink r:id="rId10" ref="B80"/>
    <hyperlink r:id="rId11" ref="B88"/>
    <hyperlink r:id="rId12" ref="B96"/>
  </hyperlinks>
  <printOptions/>
  <pageMargins bottom="0.75" footer="0.0" header="0.0" left="0.7" right="0.7" top="0.75"/>
  <pageSetup fitToHeight="0" paperSize="9" orientation="portrait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9.63"/>
    <col customWidth="1" min="11" max="11" width="5.5"/>
    <col customWidth="1" min="12" max="12" width="44.75"/>
  </cols>
  <sheetData>
    <row r="1" ht="19.5" customHeight="1">
      <c r="A1" s="102" t="s">
        <v>273</v>
      </c>
      <c r="K1" s="103"/>
      <c r="L1" s="104"/>
    </row>
    <row r="2" ht="17.25" customHeight="1">
      <c r="A2" s="105" t="s">
        <v>274</v>
      </c>
      <c r="K2" s="106"/>
      <c r="L2" s="104"/>
    </row>
    <row r="3" ht="17.25" customHeight="1">
      <c r="A3" s="106" t="s">
        <v>275</v>
      </c>
      <c r="C3" s="105"/>
      <c r="D3" s="105"/>
      <c r="E3" s="105"/>
      <c r="F3" s="105"/>
      <c r="G3" s="105"/>
      <c r="H3" s="105"/>
      <c r="I3" s="107"/>
      <c r="J3" s="105"/>
      <c r="K3" s="106"/>
      <c r="L3" s="104"/>
    </row>
    <row r="4" ht="17.25" customHeight="1">
      <c r="A4" s="108" t="s">
        <v>276</v>
      </c>
      <c r="K4" s="109"/>
      <c r="L4" s="104"/>
    </row>
    <row r="5" ht="17.25" customHeight="1">
      <c r="A5" s="110" t="s">
        <v>277</v>
      </c>
      <c r="B5" s="111"/>
      <c r="C5" s="111"/>
      <c r="D5" s="111"/>
      <c r="E5" s="111"/>
      <c r="F5" s="111"/>
      <c r="G5" s="112"/>
      <c r="H5" s="113"/>
      <c r="I5" s="107"/>
      <c r="J5" s="107"/>
      <c r="K5" s="114"/>
      <c r="L5" s="104"/>
    </row>
    <row r="6" ht="17.25" customHeight="1">
      <c r="A6" s="115" t="str">
        <f>UPPER("Data: " &amp; TEXT(TODAY(), "dd") &amp; " de " &amp; TEXT(TODAY(), "MMMM") &amp; " de " &amp; TEXT(TODAY(), "YYYY"))</f>
        <v>DATA: 30 DE ABRIL DE 2025</v>
      </c>
      <c r="C6" s="116"/>
      <c r="D6" s="111"/>
      <c r="E6" s="111"/>
      <c r="F6" s="111"/>
      <c r="G6" s="111"/>
      <c r="H6" s="111"/>
      <c r="I6" s="117"/>
      <c r="J6" s="118"/>
      <c r="K6" s="114"/>
      <c r="L6" s="104"/>
    </row>
    <row r="7">
      <c r="A7" s="119" t="s">
        <v>2</v>
      </c>
      <c r="B7" s="120" t="s">
        <v>3</v>
      </c>
      <c r="C7" s="121" t="s">
        <v>4</v>
      </c>
      <c r="D7" s="121" t="s">
        <v>5</v>
      </c>
      <c r="E7" s="122" t="s">
        <v>278</v>
      </c>
      <c r="F7" s="122" t="s">
        <v>279</v>
      </c>
      <c r="G7" s="123" t="s">
        <v>280</v>
      </c>
      <c r="H7" s="123" t="s">
        <v>281</v>
      </c>
      <c r="I7" s="122" t="s">
        <v>282</v>
      </c>
      <c r="J7" s="122" t="s">
        <v>283</v>
      </c>
      <c r="K7" s="114"/>
      <c r="L7" s="124"/>
    </row>
    <row r="8" ht="17.25" customHeight="1">
      <c r="A8" s="125"/>
      <c r="B8" s="126"/>
      <c r="C8" s="127"/>
      <c r="D8" s="128"/>
      <c r="E8" s="128"/>
      <c r="F8" s="127"/>
      <c r="G8" s="129">
        <f>'BDI '!D20</f>
        <v>0.2988498494</v>
      </c>
      <c r="H8" s="127"/>
      <c r="I8" s="130"/>
      <c r="J8" s="131"/>
      <c r="K8" s="132"/>
      <c r="L8" s="107"/>
    </row>
    <row r="9">
      <c r="A9" s="133" t="s">
        <v>8</v>
      </c>
      <c r="B9" s="134" t="s">
        <v>9</v>
      </c>
      <c r="C9" s="135"/>
      <c r="D9" s="136"/>
      <c r="E9" s="136"/>
      <c r="F9" s="137"/>
      <c r="G9" s="137"/>
      <c r="H9" s="137"/>
      <c r="I9" s="138">
        <f>SUM(I10:I14)</f>
        <v>1893.95</v>
      </c>
      <c r="J9" s="139">
        <f>I9/I87</f>
        <v>0.05260617131</v>
      </c>
      <c r="K9" s="140"/>
      <c r="L9" s="141"/>
    </row>
    <row r="10">
      <c r="A10" s="142" t="s">
        <v>10</v>
      </c>
      <c r="B10" s="143" t="s">
        <v>284</v>
      </c>
      <c r="C10" s="144">
        <v>1.0</v>
      </c>
      <c r="D10" s="145" t="s">
        <v>12</v>
      </c>
      <c r="E10" s="145" t="s">
        <v>285</v>
      </c>
      <c r="F10" s="146">
        <v>262.55</v>
      </c>
      <c r="G10" s="147">
        <f t="shared" ref="G10:G14" si="1">TRUNC(F10*$G$8,2)</f>
        <v>78.46</v>
      </c>
      <c r="H10" s="148">
        <f t="shared" ref="H10:H14" si="2">TRUNC(G10+F10,2)</f>
        <v>341.01</v>
      </c>
      <c r="I10" s="149">
        <f t="shared" ref="I10:I14" si="3">TRUNC(H10*C10,2)</f>
        <v>341.01</v>
      </c>
      <c r="J10" s="150">
        <f t="shared" ref="J10:J14" si="4">I10/I$87</f>
        <v>0.009471860649</v>
      </c>
      <c r="K10" s="151"/>
      <c r="L10" s="152"/>
    </row>
    <row r="11">
      <c r="A11" s="142" t="s">
        <v>14</v>
      </c>
      <c r="B11" s="143" t="s">
        <v>286</v>
      </c>
      <c r="C11" s="144">
        <v>10.5</v>
      </c>
      <c r="D11" s="145" t="s">
        <v>20</v>
      </c>
      <c r="E11" s="153" t="s">
        <v>287</v>
      </c>
      <c r="F11" s="146">
        <v>17.54</v>
      </c>
      <c r="G11" s="147">
        <f t="shared" si="1"/>
        <v>5.24</v>
      </c>
      <c r="H11" s="148">
        <f t="shared" si="2"/>
        <v>22.78</v>
      </c>
      <c r="I11" s="149">
        <f t="shared" si="3"/>
        <v>239.19</v>
      </c>
      <c r="J11" s="150">
        <f t="shared" si="4"/>
        <v>0.006643718216</v>
      </c>
      <c r="K11" s="151"/>
      <c r="L11" s="152"/>
    </row>
    <row r="12">
      <c r="A12" s="142" t="s">
        <v>18</v>
      </c>
      <c r="B12" s="143" t="s">
        <v>288</v>
      </c>
      <c r="C12" s="144">
        <v>45.0</v>
      </c>
      <c r="D12" s="145" t="s">
        <v>20</v>
      </c>
      <c r="E12" s="154" t="str">
        <f>CPU!A8</f>
        <v>CPU 1</v>
      </c>
      <c r="F12" s="155">
        <f>CPU!F14</f>
        <v>8.344</v>
      </c>
      <c r="G12" s="147">
        <f t="shared" si="1"/>
        <v>2.49</v>
      </c>
      <c r="H12" s="148">
        <f t="shared" si="2"/>
        <v>10.83</v>
      </c>
      <c r="I12" s="149">
        <f t="shared" si="3"/>
        <v>487.35</v>
      </c>
      <c r="J12" s="150">
        <f t="shared" si="4"/>
        <v>0.01353658628</v>
      </c>
      <c r="K12" s="151"/>
      <c r="L12" s="152"/>
    </row>
    <row r="13">
      <c r="A13" s="142" t="s">
        <v>23</v>
      </c>
      <c r="B13" s="143" t="s">
        <v>289</v>
      </c>
      <c r="C13" s="144">
        <v>50.0</v>
      </c>
      <c r="D13" s="156" t="s">
        <v>29</v>
      </c>
      <c r="E13" s="157">
        <v>97914.0</v>
      </c>
      <c r="F13" s="158">
        <v>3.08</v>
      </c>
      <c r="G13" s="147">
        <f t="shared" si="1"/>
        <v>0.92</v>
      </c>
      <c r="H13" s="148">
        <f t="shared" si="2"/>
        <v>4</v>
      </c>
      <c r="I13" s="149">
        <f t="shared" si="3"/>
        <v>200</v>
      </c>
      <c r="J13" s="159">
        <f t="shared" si="4"/>
        <v>0.005555180581</v>
      </c>
      <c r="K13" s="151"/>
      <c r="L13" s="152"/>
    </row>
    <row r="14">
      <c r="A14" s="142" t="s">
        <v>27</v>
      </c>
      <c r="B14" s="160" t="s">
        <v>290</v>
      </c>
      <c r="C14" s="144">
        <v>80.0</v>
      </c>
      <c r="D14" s="156" t="s">
        <v>35</v>
      </c>
      <c r="E14" s="156" t="s">
        <v>291</v>
      </c>
      <c r="F14" s="158">
        <v>6.03</v>
      </c>
      <c r="G14" s="147">
        <f t="shared" si="1"/>
        <v>1.8</v>
      </c>
      <c r="H14" s="148">
        <f t="shared" si="2"/>
        <v>7.83</v>
      </c>
      <c r="I14" s="149">
        <f t="shared" si="3"/>
        <v>626.4</v>
      </c>
      <c r="J14" s="159">
        <f t="shared" si="4"/>
        <v>0.01739882558</v>
      </c>
      <c r="K14" s="151"/>
      <c r="L14" s="152"/>
    </row>
    <row r="15">
      <c r="A15" s="161"/>
      <c r="B15" s="162"/>
      <c r="C15" s="163"/>
      <c r="D15" s="164"/>
      <c r="E15" s="165"/>
      <c r="F15" s="166"/>
      <c r="G15" s="163"/>
      <c r="H15" s="163"/>
      <c r="I15" s="167"/>
      <c r="J15" s="168"/>
      <c r="K15" s="168"/>
      <c r="L15" s="169"/>
    </row>
    <row r="16">
      <c r="A16" s="133" t="s">
        <v>31</v>
      </c>
      <c r="B16" s="170" t="s">
        <v>292</v>
      </c>
      <c r="C16" s="171"/>
      <c r="D16" s="172"/>
      <c r="E16" s="173"/>
      <c r="F16" s="173"/>
      <c r="G16" s="174"/>
      <c r="H16" s="174"/>
      <c r="I16" s="175">
        <f>SUM(I17:I23)</f>
        <v>963.41</v>
      </c>
      <c r="J16" s="176">
        <f t="shared" ref="J16:J23" si="5">I16/I$87</f>
        <v>0.02675958262</v>
      </c>
      <c r="K16" s="140"/>
      <c r="L16" s="177"/>
    </row>
    <row r="17">
      <c r="A17" s="178" t="s">
        <v>33</v>
      </c>
      <c r="B17" s="143" t="s">
        <v>293</v>
      </c>
      <c r="C17" s="144">
        <v>0.48</v>
      </c>
      <c r="D17" s="153" t="s">
        <v>35</v>
      </c>
      <c r="E17" s="153">
        <v>97622.0</v>
      </c>
      <c r="F17" s="155">
        <v>58.58</v>
      </c>
      <c r="G17" s="147">
        <f t="shared" ref="G17:G23" si="6">TRUNC(F17*$G$8,2)</f>
        <v>17.5</v>
      </c>
      <c r="H17" s="148">
        <f t="shared" ref="H17:H23" si="7">TRUNC(G17+F17,2)</f>
        <v>76.08</v>
      </c>
      <c r="I17" s="149">
        <f t="shared" ref="I17:I23" si="8">TRUNC(H17*C17,2)</f>
        <v>36.51</v>
      </c>
      <c r="J17" s="159">
        <f t="shared" si="5"/>
        <v>0.001014098215</v>
      </c>
      <c r="K17" s="151"/>
      <c r="L17" s="152"/>
    </row>
    <row r="18">
      <c r="A18" s="178" t="s">
        <v>37</v>
      </c>
      <c r="B18" s="143" t="s">
        <v>294</v>
      </c>
      <c r="C18" s="144">
        <v>0.96</v>
      </c>
      <c r="D18" s="153" t="s">
        <v>35</v>
      </c>
      <c r="E18" s="153">
        <v>87878.0</v>
      </c>
      <c r="F18" s="146">
        <v>4.7</v>
      </c>
      <c r="G18" s="147">
        <f t="shared" si="6"/>
        <v>1.4</v>
      </c>
      <c r="H18" s="148">
        <f t="shared" si="7"/>
        <v>6.1</v>
      </c>
      <c r="I18" s="149">
        <f t="shared" si="8"/>
        <v>5.85</v>
      </c>
      <c r="J18" s="159">
        <f t="shared" si="5"/>
        <v>0.000162489032</v>
      </c>
      <c r="K18" s="151"/>
      <c r="L18" s="152"/>
    </row>
    <row r="19">
      <c r="A19" s="178" t="s">
        <v>41</v>
      </c>
      <c r="B19" s="143" t="s">
        <v>295</v>
      </c>
      <c r="C19" s="144">
        <v>100.0</v>
      </c>
      <c r="D19" s="145" t="s">
        <v>43</v>
      </c>
      <c r="E19" s="145">
        <v>100231.0</v>
      </c>
      <c r="F19" s="155">
        <v>0.03</v>
      </c>
      <c r="G19" s="147">
        <f t="shared" si="6"/>
        <v>0</v>
      </c>
      <c r="H19" s="148">
        <f t="shared" si="7"/>
        <v>0.03</v>
      </c>
      <c r="I19" s="149">
        <f t="shared" si="8"/>
        <v>3</v>
      </c>
      <c r="J19" s="159">
        <f t="shared" si="5"/>
        <v>0.00008332770871</v>
      </c>
      <c r="K19" s="151"/>
      <c r="L19" s="152"/>
    </row>
    <row r="20">
      <c r="A20" s="178" t="s">
        <v>45</v>
      </c>
      <c r="B20" s="143" t="s">
        <v>296</v>
      </c>
      <c r="C20" s="144">
        <v>2.63</v>
      </c>
      <c r="D20" s="153" t="s">
        <v>59</v>
      </c>
      <c r="E20" s="153">
        <v>105023.0</v>
      </c>
      <c r="F20" s="146">
        <v>68.31</v>
      </c>
      <c r="G20" s="147">
        <f t="shared" si="6"/>
        <v>20.41</v>
      </c>
      <c r="H20" s="148">
        <f t="shared" si="7"/>
        <v>88.72</v>
      </c>
      <c r="I20" s="149">
        <f t="shared" si="8"/>
        <v>233.33</v>
      </c>
      <c r="J20" s="159">
        <f t="shared" si="5"/>
        <v>0.006480951425</v>
      </c>
      <c r="K20" s="151"/>
      <c r="L20" s="152"/>
    </row>
    <row r="21">
      <c r="A21" s="178" t="s">
        <v>48</v>
      </c>
      <c r="B21" s="179" t="s">
        <v>297</v>
      </c>
      <c r="C21" s="144">
        <v>5.0</v>
      </c>
      <c r="D21" s="180" t="s">
        <v>59</v>
      </c>
      <c r="E21" s="180" t="s">
        <v>298</v>
      </c>
      <c r="F21" s="146">
        <v>17.54</v>
      </c>
      <c r="G21" s="147">
        <f t="shared" si="6"/>
        <v>5.24</v>
      </c>
      <c r="H21" s="148">
        <f t="shared" si="7"/>
        <v>22.78</v>
      </c>
      <c r="I21" s="149">
        <f t="shared" si="8"/>
        <v>113.9</v>
      </c>
      <c r="J21" s="159">
        <f t="shared" si="5"/>
        <v>0.003163675341</v>
      </c>
      <c r="K21" s="151"/>
      <c r="L21" s="152"/>
    </row>
    <row r="22">
      <c r="A22" s="178" t="s">
        <v>51</v>
      </c>
      <c r="B22" s="179" t="s">
        <v>299</v>
      </c>
      <c r="C22" s="144">
        <v>2.0</v>
      </c>
      <c r="D22" s="145" t="s">
        <v>35</v>
      </c>
      <c r="E22" s="154" t="str">
        <f>CPU!A17</f>
        <v>CPU 2</v>
      </c>
      <c r="F22" s="155">
        <f>CPU!F25</f>
        <v>122.106343</v>
      </c>
      <c r="G22" s="147">
        <f t="shared" si="6"/>
        <v>36.49</v>
      </c>
      <c r="H22" s="148">
        <f t="shared" si="7"/>
        <v>158.59</v>
      </c>
      <c r="I22" s="149">
        <f t="shared" si="8"/>
        <v>317.18</v>
      </c>
      <c r="J22" s="159">
        <f t="shared" si="5"/>
        <v>0.008809960883</v>
      </c>
      <c r="K22" s="151"/>
      <c r="L22" s="152"/>
    </row>
    <row r="23">
      <c r="A23" s="178" t="s">
        <v>54</v>
      </c>
      <c r="B23" s="143" t="s">
        <v>300</v>
      </c>
      <c r="C23" s="144">
        <v>3.5</v>
      </c>
      <c r="D23" s="153" t="s">
        <v>35</v>
      </c>
      <c r="E23" s="153">
        <v>94207.0</v>
      </c>
      <c r="F23" s="146">
        <v>55.8</v>
      </c>
      <c r="G23" s="147">
        <f t="shared" si="6"/>
        <v>16.67</v>
      </c>
      <c r="H23" s="148">
        <f t="shared" si="7"/>
        <v>72.47</v>
      </c>
      <c r="I23" s="149">
        <f t="shared" si="8"/>
        <v>253.64</v>
      </c>
      <c r="J23" s="159">
        <f t="shared" si="5"/>
        <v>0.007045080013</v>
      </c>
      <c r="K23" s="151"/>
      <c r="L23" s="152"/>
    </row>
    <row r="24">
      <c r="A24" s="161"/>
      <c r="B24" s="143"/>
      <c r="C24" s="163"/>
      <c r="D24" s="164"/>
      <c r="E24" s="165"/>
      <c r="F24" s="166"/>
      <c r="G24" s="163"/>
      <c r="H24" s="163"/>
      <c r="I24" s="167"/>
      <c r="J24" s="168"/>
      <c r="K24" s="168"/>
      <c r="L24" s="169"/>
    </row>
    <row r="25">
      <c r="A25" s="181" t="s">
        <v>96</v>
      </c>
      <c r="B25" s="134" t="s">
        <v>97</v>
      </c>
      <c r="C25" s="135"/>
      <c r="D25" s="136"/>
      <c r="E25" s="182"/>
      <c r="F25" s="182"/>
      <c r="G25" s="137"/>
      <c r="H25" s="137"/>
      <c r="I25" s="138">
        <f>SUM(I26:I29)</f>
        <v>1067.87</v>
      </c>
      <c r="J25" s="139">
        <f t="shared" ref="J25:J29" si="9">I25/I$87</f>
        <v>0.02966105343</v>
      </c>
      <c r="K25" s="140"/>
      <c r="L25" s="177"/>
    </row>
    <row r="26">
      <c r="A26" s="183" t="s">
        <v>98</v>
      </c>
      <c r="B26" s="143" t="s">
        <v>301</v>
      </c>
      <c r="C26" s="144">
        <v>25.0</v>
      </c>
      <c r="D26" s="145" t="s">
        <v>59</v>
      </c>
      <c r="E26" s="145" t="s">
        <v>302</v>
      </c>
      <c r="F26" s="146">
        <v>2.62</v>
      </c>
      <c r="G26" s="147">
        <f t="shared" ref="G26:G29" si="10">TRUNC(F26*$G$8,2)</f>
        <v>0.78</v>
      </c>
      <c r="H26" s="148">
        <f t="shared" ref="H26:H29" si="11">TRUNC(G26+F26,2)</f>
        <v>3.4</v>
      </c>
      <c r="I26" s="149">
        <f t="shared" ref="I26:I29" si="12">TRUNC(H26*C26,2)</f>
        <v>85</v>
      </c>
      <c r="J26" s="159">
        <f t="shared" si="9"/>
        <v>0.002360951747</v>
      </c>
      <c r="K26" s="151"/>
      <c r="L26" s="152"/>
    </row>
    <row r="27">
      <c r="A27" s="183" t="s">
        <v>102</v>
      </c>
      <c r="B27" s="143" t="s">
        <v>303</v>
      </c>
      <c r="C27" s="144">
        <v>25.0</v>
      </c>
      <c r="D27" s="145" t="s">
        <v>59</v>
      </c>
      <c r="E27" s="145" t="s">
        <v>304</v>
      </c>
      <c r="F27" s="146">
        <v>4.98</v>
      </c>
      <c r="G27" s="147">
        <f t="shared" si="10"/>
        <v>1.48</v>
      </c>
      <c r="H27" s="148">
        <f t="shared" si="11"/>
        <v>6.46</v>
      </c>
      <c r="I27" s="149">
        <f t="shared" si="12"/>
        <v>161.5</v>
      </c>
      <c r="J27" s="159">
        <f t="shared" si="9"/>
        <v>0.004485808319</v>
      </c>
      <c r="K27" s="151"/>
      <c r="L27" s="152"/>
    </row>
    <row r="28">
      <c r="A28" s="183" t="s">
        <v>105</v>
      </c>
      <c r="B28" s="143" t="s">
        <v>305</v>
      </c>
      <c r="C28" s="144">
        <v>0.96</v>
      </c>
      <c r="D28" s="145" t="s">
        <v>35</v>
      </c>
      <c r="E28" s="145">
        <v>87792.0</v>
      </c>
      <c r="F28" s="146">
        <v>35.96</v>
      </c>
      <c r="G28" s="147">
        <f t="shared" si="10"/>
        <v>10.74</v>
      </c>
      <c r="H28" s="148">
        <f t="shared" si="11"/>
        <v>46.7</v>
      </c>
      <c r="I28" s="149">
        <f t="shared" si="12"/>
        <v>44.83</v>
      </c>
      <c r="J28" s="159">
        <f t="shared" si="9"/>
        <v>0.001245193727</v>
      </c>
      <c r="K28" s="151"/>
      <c r="L28" s="152"/>
    </row>
    <row r="29">
      <c r="A29" s="183" t="s">
        <v>109</v>
      </c>
      <c r="B29" s="143" t="s">
        <v>306</v>
      </c>
      <c r="C29" s="144">
        <v>4.8</v>
      </c>
      <c r="D29" s="145" t="s">
        <v>35</v>
      </c>
      <c r="E29" s="153" t="s">
        <v>307</v>
      </c>
      <c r="F29" s="146">
        <v>124.56</v>
      </c>
      <c r="G29" s="147">
        <f t="shared" si="10"/>
        <v>37.22</v>
      </c>
      <c r="H29" s="148">
        <f t="shared" si="11"/>
        <v>161.78</v>
      </c>
      <c r="I29" s="149">
        <f t="shared" si="12"/>
        <v>776.54</v>
      </c>
      <c r="J29" s="159">
        <f t="shared" si="9"/>
        <v>0.02156909964</v>
      </c>
      <c r="K29" s="151"/>
      <c r="L29" s="184"/>
    </row>
    <row r="30">
      <c r="A30" s="161"/>
      <c r="B30" s="143"/>
      <c r="C30" s="163"/>
      <c r="D30" s="164"/>
      <c r="E30" s="165"/>
      <c r="F30" s="166"/>
      <c r="G30" s="163"/>
      <c r="H30" s="163"/>
      <c r="I30" s="167"/>
      <c r="J30" s="168"/>
      <c r="K30" s="168"/>
      <c r="L30" s="169"/>
    </row>
    <row r="31">
      <c r="A31" s="181" t="s">
        <v>112</v>
      </c>
      <c r="B31" s="134" t="s">
        <v>113</v>
      </c>
      <c r="C31" s="135"/>
      <c r="D31" s="136"/>
      <c r="E31" s="182"/>
      <c r="F31" s="182"/>
      <c r="G31" s="137"/>
      <c r="H31" s="137"/>
      <c r="I31" s="138">
        <f>SUM(I32:I35)</f>
        <v>1714.56</v>
      </c>
      <c r="J31" s="139">
        <f t="shared" ref="J31:J35" si="13">I31/I$87</f>
        <v>0.04762345208</v>
      </c>
      <c r="K31" s="140"/>
      <c r="L31" s="177"/>
    </row>
    <row r="32">
      <c r="A32" s="185" t="s">
        <v>114</v>
      </c>
      <c r="B32" s="143" t="s">
        <v>308</v>
      </c>
      <c r="C32" s="144">
        <v>5.6</v>
      </c>
      <c r="D32" s="153" t="s">
        <v>35</v>
      </c>
      <c r="E32" s="154" t="str">
        <f>CPU!A29</f>
        <v>CPU 5</v>
      </c>
      <c r="F32" s="155">
        <v>24.31</v>
      </c>
      <c r="G32" s="147">
        <f t="shared" ref="G32:G35" si="14">TRUNC(F32*$G$8,2)</f>
        <v>7.26</v>
      </c>
      <c r="H32" s="148">
        <f t="shared" ref="H32:H35" si="15">TRUNC(G32+F32,2)</f>
        <v>31.57</v>
      </c>
      <c r="I32" s="149">
        <f t="shared" ref="I32:I35" si="16">TRUNC(H32*C32,2)</f>
        <v>176.79</v>
      </c>
      <c r="J32" s="159">
        <f t="shared" si="13"/>
        <v>0.004910501874</v>
      </c>
      <c r="K32" s="151"/>
      <c r="L32" s="152"/>
    </row>
    <row r="33">
      <c r="A33" s="185" t="s">
        <v>117</v>
      </c>
      <c r="B33" s="179" t="s">
        <v>309</v>
      </c>
      <c r="C33" s="144">
        <v>5.0</v>
      </c>
      <c r="D33" s="186" t="s">
        <v>35</v>
      </c>
      <c r="E33" s="187" t="str">
        <f>CPU!A41</f>
        <v>CPU 6</v>
      </c>
      <c r="F33" s="155">
        <f>CPU!F50</f>
        <v>47.90497</v>
      </c>
      <c r="G33" s="147">
        <f t="shared" si="14"/>
        <v>14.31</v>
      </c>
      <c r="H33" s="148">
        <f t="shared" si="15"/>
        <v>62.21</v>
      </c>
      <c r="I33" s="149">
        <f t="shared" si="16"/>
        <v>311.05</v>
      </c>
      <c r="J33" s="159">
        <f t="shared" si="13"/>
        <v>0.008639694598</v>
      </c>
      <c r="K33" s="151"/>
      <c r="L33" s="152"/>
    </row>
    <row r="34">
      <c r="A34" s="185" t="s">
        <v>120</v>
      </c>
      <c r="B34" s="143" t="s">
        <v>310</v>
      </c>
      <c r="C34" s="144">
        <v>5.0</v>
      </c>
      <c r="D34" s="186" t="s">
        <v>35</v>
      </c>
      <c r="E34" s="153" t="s">
        <v>311</v>
      </c>
      <c r="F34" s="146">
        <v>152.71</v>
      </c>
      <c r="G34" s="147">
        <f t="shared" si="14"/>
        <v>45.63</v>
      </c>
      <c r="H34" s="148">
        <f t="shared" si="15"/>
        <v>198.34</v>
      </c>
      <c r="I34" s="149">
        <f t="shared" si="16"/>
        <v>991.7</v>
      </c>
      <c r="J34" s="159">
        <f t="shared" si="13"/>
        <v>0.02754536291</v>
      </c>
      <c r="K34" s="151"/>
      <c r="L34" s="152"/>
    </row>
    <row r="35">
      <c r="A35" s="185" t="s">
        <v>123</v>
      </c>
      <c r="B35" s="143" t="s">
        <v>312</v>
      </c>
      <c r="C35" s="144">
        <v>1.8</v>
      </c>
      <c r="D35" s="188" t="s">
        <v>59</v>
      </c>
      <c r="E35" s="153">
        <v>98695.0</v>
      </c>
      <c r="F35" s="146">
        <v>100.53</v>
      </c>
      <c r="G35" s="147">
        <f t="shared" si="14"/>
        <v>30.04</v>
      </c>
      <c r="H35" s="148">
        <f t="shared" si="15"/>
        <v>130.57</v>
      </c>
      <c r="I35" s="149">
        <f t="shared" si="16"/>
        <v>235.02</v>
      </c>
      <c r="J35" s="159">
        <f t="shared" si="13"/>
        <v>0.006527892701</v>
      </c>
      <c r="K35" s="151"/>
      <c r="L35" s="152"/>
    </row>
    <row r="36">
      <c r="A36" s="161"/>
      <c r="B36" s="143"/>
      <c r="C36" s="163"/>
      <c r="D36" s="164"/>
      <c r="E36" s="165"/>
      <c r="F36" s="166"/>
      <c r="G36" s="163"/>
      <c r="H36" s="163"/>
      <c r="I36" s="167"/>
      <c r="J36" s="168"/>
      <c r="K36" s="168"/>
      <c r="L36" s="169"/>
    </row>
    <row r="37">
      <c r="A37" s="189" t="s">
        <v>135</v>
      </c>
      <c r="B37" s="190" t="s">
        <v>136</v>
      </c>
      <c r="C37" s="191"/>
      <c r="D37" s="192"/>
      <c r="E37" s="193"/>
      <c r="F37" s="194"/>
      <c r="G37" s="195"/>
      <c r="H37" s="195"/>
      <c r="I37" s="196">
        <f>SUM(I38:I47)</f>
        <v>7017.52</v>
      </c>
      <c r="J37" s="139">
        <f t="shared" ref="J37:J47" si="17">I37/I$87</f>
        <v>0.1949179541</v>
      </c>
      <c r="K37" s="140"/>
      <c r="L37" s="141"/>
    </row>
    <row r="38">
      <c r="A38" s="178" t="s">
        <v>137</v>
      </c>
      <c r="B38" s="179" t="s">
        <v>313</v>
      </c>
      <c r="C38" s="144">
        <v>8.4</v>
      </c>
      <c r="D38" s="197" t="s">
        <v>35</v>
      </c>
      <c r="E38" s="154" t="str">
        <f>CPU!A52</f>
        <v>CPU 7</v>
      </c>
      <c r="F38" s="155">
        <f>CPU!F59</f>
        <v>11.656</v>
      </c>
      <c r="G38" s="147">
        <f t="shared" ref="G38:G47" si="18">TRUNC(F38*$G$8,2)</f>
        <v>3.48</v>
      </c>
      <c r="H38" s="148">
        <f t="shared" ref="H38:H47" si="19">TRUNC(G38+F38,2)</f>
        <v>15.13</v>
      </c>
      <c r="I38" s="149">
        <f t="shared" ref="I38:I47" si="20">TRUNC(H38*C38,2)</f>
        <v>127.09</v>
      </c>
      <c r="J38" s="159">
        <f t="shared" si="17"/>
        <v>0.0035300395</v>
      </c>
      <c r="K38" s="151"/>
      <c r="L38" s="152"/>
    </row>
    <row r="39">
      <c r="A39" s="178" t="s">
        <v>140</v>
      </c>
      <c r="B39" s="143" t="s">
        <v>314</v>
      </c>
      <c r="C39" s="144">
        <v>1.0</v>
      </c>
      <c r="D39" s="197" t="s">
        <v>12</v>
      </c>
      <c r="E39" s="145">
        <v>102189.0</v>
      </c>
      <c r="F39" s="146">
        <v>238.02</v>
      </c>
      <c r="G39" s="147">
        <f t="shared" si="18"/>
        <v>71.13</v>
      </c>
      <c r="H39" s="148">
        <f t="shared" si="19"/>
        <v>309.15</v>
      </c>
      <c r="I39" s="149">
        <f t="shared" si="20"/>
        <v>309.15</v>
      </c>
      <c r="J39" s="159">
        <f t="shared" si="17"/>
        <v>0.008586920383</v>
      </c>
      <c r="K39" s="198"/>
      <c r="L39" s="152"/>
    </row>
    <row r="40">
      <c r="A40" s="178" t="s">
        <v>143</v>
      </c>
      <c r="B40" s="199" t="s">
        <v>315</v>
      </c>
      <c r="C40" s="144">
        <v>1.0</v>
      </c>
      <c r="D40" s="197" t="s">
        <v>12</v>
      </c>
      <c r="E40" s="145">
        <v>102188.0</v>
      </c>
      <c r="F40" s="146">
        <v>886.62</v>
      </c>
      <c r="G40" s="147">
        <f t="shared" si="18"/>
        <v>264.96</v>
      </c>
      <c r="H40" s="148">
        <f t="shared" si="19"/>
        <v>1151.58</v>
      </c>
      <c r="I40" s="149">
        <f t="shared" si="20"/>
        <v>1151.58</v>
      </c>
      <c r="J40" s="159">
        <f t="shared" si="17"/>
        <v>0.03198617427</v>
      </c>
      <c r="K40" s="151"/>
      <c r="L40" s="152"/>
    </row>
    <row r="41">
      <c r="A41" s="178" t="s">
        <v>146</v>
      </c>
      <c r="B41" s="143" t="s">
        <v>316</v>
      </c>
      <c r="C41" s="144">
        <v>1.6</v>
      </c>
      <c r="D41" s="144" t="s">
        <v>35</v>
      </c>
      <c r="E41" s="145" t="s">
        <v>317</v>
      </c>
      <c r="F41" s="146">
        <v>66.0</v>
      </c>
      <c r="G41" s="147">
        <f t="shared" si="18"/>
        <v>19.72</v>
      </c>
      <c r="H41" s="148">
        <f t="shared" si="19"/>
        <v>85.72</v>
      </c>
      <c r="I41" s="149">
        <f t="shared" si="20"/>
        <v>137.15</v>
      </c>
      <c r="J41" s="159">
        <f t="shared" si="17"/>
        <v>0.003809465083</v>
      </c>
      <c r="K41" s="151"/>
      <c r="L41" s="152"/>
    </row>
    <row r="42">
      <c r="A42" s="178" t="s">
        <v>148</v>
      </c>
      <c r="B42" s="179" t="s">
        <v>318</v>
      </c>
      <c r="C42" s="144">
        <v>9.8</v>
      </c>
      <c r="D42" s="144" t="s">
        <v>35</v>
      </c>
      <c r="E42" s="145" t="s">
        <v>319</v>
      </c>
      <c r="F42" s="146">
        <v>104.9</v>
      </c>
      <c r="G42" s="147">
        <f t="shared" si="18"/>
        <v>31.34</v>
      </c>
      <c r="H42" s="148">
        <f t="shared" si="19"/>
        <v>136.24</v>
      </c>
      <c r="I42" s="149">
        <f t="shared" si="20"/>
        <v>1335.15</v>
      </c>
      <c r="J42" s="159">
        <f t="shared" si="17"/>
        <v>0.03708499676</v>
      </c>
      <c r="K42" s="151"/>
      <c r="L42" s="152"/>
    </row>
    <row r="43">
      <c r="A43" s="178" t="s">
        <v>150</v>
      </c>
      <c r="B43" s="143" t="s">
        <v>320</v>
      </c>
      <c r="C43" s="144">
        <v>1.0</v>
      </c>
      <c r="D43" s="197" t="s">
        <v>12</v>
      </c>
      <c r="E43" s="153">
        <v>90831.0</v>
      </c>
      <c r="F43" s="146">
        <v>144.49</v>
      </c>
      <c r="G43" s="147">
        <f t="shared" si="18"/>
        <v>43.18</v>
      </c>
      <c r="H43" s="148">
        <f t="shared" si="19"/>
        <v>187.67</v>
      </c>
      <c r="I43" s="149">
        <f t="shared" si="20"/>
        <v>187.67</v>
      </c>
      <c r="J43" s="159">
        <f t="shared" si="17"/>
        <v>0.005212703698</v>
      </c>
      <c r="K43" s="151"/>
      <c r="L43" s="152"/>
    </row>
    <row r="44">
      <c r="A44" s="178" t="s">
        <v>152</v>
      </c>
      <c r="B44" s="143" t="s">
        <v>321</v>
      </c>
      <c r="C44" s="144">
        <v>1.47</v>
      </c>
      <c r="D44" s="144" t="s">
        <v>35</v>
      </c>
      <c r="E44" s="153">
        <v>97644.0</v>
      </c>
      <c r="F44" s="146">
        <v>9.77</v>
      </c>
      <c r="G44" s="147">
        <f t="shared" si="18"/>
        <v>2.91</v>
      </c>
      <c r="H44" s="148">
        <f t="shared" si="19"/>
        <v>12.68</v>
      </c>
      <c r="I44" s="149">
        <f t="shared" si="20"/>
        <v>18.63</v>
      </c>
      <c r="J44" s="159">
        <f t="shared" si="17"/>
        <v>0.0005174650711</v>
      </c>
      <c r="K44" s="151"/>
      <c r="L44" s="152"/>
    </row>
    <row r="45">
      <c r="A45" s="178" t="s">
        <v>155</v>
      </c>
      <c r="B45" s="143" t="s">
        <v>322</v>
      </c>
      <c r="C45" s="144">
        <v>1.0</v>
      </c>
      <c r="D45" s="197" t="s">
        <v>12</v>
      </c>
      <c r="E45" s="153">
        <v>90806.0</v>
      </c>
      <c r="F45" s="146">
        <v>432.53</v>
      </c>
      <c r="G45" s="147">
        <f t="shared" si="18"/>
        <v>129.26</v>
      </c>
      <c r="H45" s="148">
        <f t="shared" si="19"/>
        <v>561.79</v>
      </c>
      <c r="I45" s="149">
        <f t="shared" si="20"/>
        <v>561.79</v>
      </c>
      <c r="J45" s="159">
        <f t="shared" si="17"/>
        <v>0.01560422449</v>
      </c>
      <c r="K45" s="151"/>
      <c r="L45" s="152"/>
    </row>
    <row r="46">
      <c r="A46" s="178" t="s">
        <v>158</v>
      </c>
      <c r="B46" s="143" t="s">
        <v>323</v>
      </c>
      <c r="C46" s="144">
        <v>1.0</v>
      </c>
      <c r="D46" s="197" t="s">
        <v>12</v>
      </c>
      <c r="E46" s="153">
        <v>91012.0</v>
      </c>
      <c r="F46" s="146">
        <v>458.65</v>
      </c>
      <c r="G46" s="147">
        <f t="shared" si="18"/>
        <v>137.06</v>
      </c>
      <c r="H46" s="148">
        <f t="shared" si="19"/>
        <v>595.71</v>
      </c>
      <c r="I46" s="149">
        <f t="shared" si="20"/>
        <v>595.71</v>
      </c>
      <c r="J46" s="159">
        <f t="shared" si="17"/>
        <v>0.01654638312</v>
      </c>
      <c r="K46" s="151"/>
      <c r="L46" s="152"/>
    </row>
    <row r="47">
      <c r="A47" s="178" t="s">
        <v>160</v>
      </c>
      <c r="B47" s="143" t="s">
        <v>324</v>
      </c>
      <c r="C47" s="144">
        <v>8.5</v>
      </c>
      <c r="D47" s="144" t="s">
        <v>325</v>
      </c>
      <c r="E47" s="153" t="s">
        <v>326</v>
      </c>
      <c r="F47" s="146">
        <v>234.93</v>
      </c>
      <c r="G47" s="147">
        <f t="shared" si="18"/>
        <v>70.2</v>
      </c>
      <c r="H47" s="148">
        <f t="shared" si="19"/>
        <v>305.13</v>
      </c>
      <c r="I47" s="149">
        <f t="shared" si="20"/>
        <v>2593.6</v>
      </c>
      <c r="J47" s="159">
        <f t="shared" si="17"/>
        <v>0.07203958177</v>
      </c>
      <c r="K47" s="151"/>
      <c r="L47" s="152"/>
    </row>
    <row r="48">
      <c r="A48" s="161"/>
      <c r="B48" s="162"/>
      <c r="C48" s="163"/>
      <c r="D48" s="164"/>
      <c r="E48" s="165"/>
      <c r="F48" s="166"/>
      <c r="G48" s="163"/>
      <c r="H48" s="163"/>
      <c r="I48" s="167"/>
      <c r="J48" s="168"/>
      <c r="K48" s="151"/>
      <c r="L48" s="169"/>
    </row>
    <row r="49">
      <c r="A49" s="181" t="s">
        <v>164</v>
      </c>
      <c r="B49" s="134" t="s">
        <v>165</v>
      </c>
      <c r="C49" s="135"/>
      <c r="D49" s="136"/>
      <c r="E49" s="182"/>
      <c r="F49" s="200"/>
      <c r="G49" s="137"/>
      <c r="H49" s="137"/>
      <c r="I49" s="138">
        <f>SUM(I50:I66)</f>
        <v>7075.82</v>
      </c>
      <c r="J49" s="139">
        <f t="shared" ref="J49:J66" si="21">I49/I$87</f>
        <v>0.1965372893</v>
      </c>
      <c r="K49" s="140"/>
      <c r="L49" s="201"/>
    </row>
    <row r="50">
      <c r="A50" s="178" t="s">
        <v>166</v>
      </c>
      <c r="B50" s="143" t="s">
        <v>327</v>
      </c>
      <c r="C50" s="144">
        <v>40.0</v>
      </c>
      <c r="D50" s="197" t="s">
        <v>59</v>
      </c>
      <c r="E50" s="153" t="s">
        <v>328</v>
      </c>
      <c r="F50" s="146">
        <v>40.86</v>
      </c>
      <c r="G50" s="147">
        <f t="shared" ref="G50:G66" si="22">TRUNC(F50*$G$8,2)</f>
        <v>12.21</v>
      </c>
      <c r="H50" s="148">
        <f t="shared" ref="H50:H66" si="23">TRUNC(G50+F50,2)</f>
        <v>53.07</v>
      </c>
      <c r="I50" s="149">
        <f t="shared" ref="I50:I66" si="24">TRUNC(H50*C50,2)</f>
        <v>2122.8</v>
      </c>
      <c r="J50" s="159">
        <f t="shared" si="21"/>
        <v>0.05896268669</v>
      </c>
      <c r="K50" s="151"/>
      <c r="L50" s="152"/>
    </row>
    <row r="51">
      <c r="A51" s="178" t="s">
        <v>168</v>
      </c>
      <c r="B51" s="143" t="s">
        <v>329</v>
      </c>
      <c r="C51" s="144">
        <v>100.0</v>
      </c>
      <c r="D51" s="197" t="s">
        <v>59</v>
      </c>
      <c r="E51" s="145">
        <v>91926.0</v>
      </c>
      <c r="F51" s="146">
        <v>4.84</v>
      </c>
      <c r="G51" s="147">
        <f t="shared" si="22"/>
        <v>1.44</v>
      </c>
      <c r="H51" s="148">
        <f t="shared" si="23"/>
        <v>6.28</v>
      </c>
      <c r="I51" s="149">
        <f t="shared" si="24"/>
        <v>628</v>
      </c>
      <c r="J51" s="159">
        <f t="shared" si="21"/>
        <v>0.01744326702</v>
      </c>
      <c r="K51" s="151"/>
      <c r="L51" s="152"/>
    </row>
    <row r="52">
      <c r="A52" s="178" t="s">
        <v>170</v>
      </c>
      <c r="B52" s="199" t="s">
        <v>330</v>
      </c>
      <c r="C52" s="144">
        <v>3.0</v>
      </c>
      <c r="D52" s="197" t="s">
        <v>12</v>
      </c>
      <c r="E52" s="145">
        <v>93653.0</v>
      </c>
      <c r="F52" s="146">
        <v>11.5</v>
      </c>
      <c r="G52" s="147">
        <f t="shared" si="22"/>
        <v>3.43</v>
      </c>
      <c r="H52" s="148">
        <f t="shared" si="23"/>
        <v>14.93</v>
      </c>
      <c r="I52" s="149">
        <f t="shared" si="24"/>
        <v>44.79</v>
      </c>
      <c r="J52" s="159">
        <f t="shared" si="21"/>
        <v>0.001244082691</v>
      </c>
      <c r="K52" s="151"/>
      <c r="L52" s="152"/>
    </row>
    <row r="53">
      <c r="A53" s="178" t="s">
        <v>172</v>
      </c>
      <c r="B53" s="199" t="s">
        <v>331</v>
      </c>
      <c r="C53" s="144">
        <v>1.0</v>
      </c>
      <c r="D53" s="197" t="s">
        <v>12</v>
      </c>
      <c r="E53" s="145">
        <v>101632.0</v>
      </c>
      <c r="F53" s="146">
        <v>36.42</v>
      </c>
      <c r="G53" s="147">
        <f t="shared" si="22"/>
        <v>10.88</v>
      </c>
      <c r="H53" s="148">
        <f t="shared" si="23"/>
        <v>47.3</v>
      </c>
      <c r="I53" s="149">
        <f t="shared" si="24"/>
        <v>47.3</v>
      </c>
      <c r="J53" s="159">
        <f t="shared" si="21"/>
        <v>0.001313800207</v>
      </c>
      <c r="K53" s="151"/>
      <c r="L53" s="152"/>
    </row>
    <row r="54">
      <c r="A54" s="178" t="s">
        <v>174</v>
      </c>
      <c r="B54" s="143" t="s">
        <v>332</v>
      </c>
      <c r="C54" s="144">
        <v>15.0</v>
      </c>
      <c r="D54" s="197" t="s">
        <v>12</v>
      </c>
      <c r="E54" s="153">
        <v>91946.0</v>
      </c>
      <c r="F54" s="146">
        <v>11.0</v>
      </c>
      <c r="G54" s="147">
        <f t="shared" si="22"/>
        <v>3.28</v>
      </c>
      <c r="H54" s="148">
        <f t="shared" si="23"/>
        <v>14.28</v>
      </c>
      <c r="I54" s="149">
        <f t="shared" si="24"/>
        <v>214.2</v>
      </c>
      <c r="J54" s="159">
        <f t="shared" si="21"/>
        <v>0.005949598402</v>
      </c>
      <c r="K54" s="151"/>
      <c r="L54" s="152"/>
    </row>
    <row r="55">
      <c r="A55" s="178" t="s">
        <v>176</v>
      </c>
      <c r="B55" s="199" t="s">
        <v>333</v>
      </c>
      <c r="C55" s="144">
        <v>1.0</v>
      </c>
      <c r="D55" s="197" t="s">
        <v>12</v>
      </c>
      <c r="E55" s="145">
        <v>97599.0</v>
      </c>
      <c r="F55" s="146">
        <v>21.64</v>
      </c>
      <c r="G55" s="147">
        <f t="shared" si="22"/>
        <v>6.46</v>
      </c>
      <c r="H55" s="148">
        <f t="shared" si="23"/>
        <v>28.1</v>
      </c>
      <c r="I55" s="149">
        <f t="shared" si="24"/>
        <v>28.1</v>
      </c>
      <c r="J55" s="159">
        <f t="shared" si="21"/>
        <v>0.0007805028716</v>
      </c>
      <c r="K55" s="151"/>
      <c r="L55" s="152"/>
    </row>
    <row r="56">
      <c r="A56" s="178" t="s">
        <v>178</v>
      </c>
      <c r="B56" s="199" t="s">
        <v>334</v>
      </c>
      <c r="C56" s="144">
        <v>1.0</v>
      </c>
      <c r="D56" s="197" t="s">
        <v>12</v>
      </c>
      <c r="E56" s="187" t="str">
        <f>CPU!A62</f>
        <v>CPU 8</v>
      </c>
      <c r="F56" s="155">
        <f>CPU!F68</f>
        <v>161.741354</v>
      </c>
      <c r="G56" s="147">
        <f t="shared" si="22"/>
        <v>48.33</v>
      </c>
      <c r="H56" s="148">
        <f t="shared" si="23"/>
        <v>210.07</v>
      </c>
      <c r="I56" s="149">
        <f t="shared" si="24"/>
        <v>210.07</v>
      </c>
      <c r="J56" s="159">
        <f t="shared" si="21"/>
        <v>0.005834883923</v>
      </c>
      <c r="K56" s="151"/>
      <c r="L56" s="152"/>
    </row>
    <row r="57">
      <c r="A57" s="178" t="s">
        <v>180</v>
      </c>
      <c r="B57" s="202" t="s">
        <v>335</v>
      </c>
      <c r="C57" s="144">
        <v>5.0</v>
      </c>
      <c r="D57" s="197" t="s">
        <v>12</v>
      </c>
      <c r="E57" s="153">
        <v>103782.0</v>
      </c>
      <c r="F57" s="155">
        <v>30.87</v>
      </c>
      <c r="G57" s="147">
        <f t="shared" si="22"/>
        <v>9.22</v>
      </c>
      <c r="H57" s="148">
        <f t="shared" si="23"/>
        <v>40.09</v>
      </c>
      <c r="I57" s="149">
        <f t="shared" si="24"/>
        <v>200.45</v>
      </c>
      <c r="J57" s="159">
        <f t="shared" si="21"/>
        <v>0.005567679737</v>
      </c>
      <c r="K57" s="151"/>
      <c r="L57" s="152"/>
    </row>
    <row r="58">
      <c r="A58" s="178" t="s">
        <v>182</v>
      </c>
      <c r="B58" s="199" t="s">
        <v>336</v>
      </c>
      <c r="C58" s="144">
        <v>9.0</v>
      </c>
      <c r="D58" s="197" t="s">
        <v>12</v>
      </c>
      <c r="E58" s="154" t="str">
        <f>CPU!A70</f>
        <v>CPU 9</v>
      </c>
      <c r="F58" s="155">
        <f>CPU!F76</f>
        <v>68.403596</v>
      </c>
      <c r="G58" s="147">
        <f t="shared" si="22"/>
        <v>20.44</v>
      </c>
      <c r="H58" s="148">
        <f t="shared" si="23"/>
        <v>88.84</v>
      </c>
      <c r="I58" s="149">
        <f t="shared" si="24"/>
        <v>799.56</v>
      </c>
      <c r="J58" s="159">
        <f t="shared" si="21"/>
        <v>0.02220850093</v>
      </c>
      <c r="K58" s="151"/>
      <c r="L58" s="152"/>
    </row>
    <row r="59">
      <c r="A59" s="178" t="s">
        <v>184</v>
      </c>
      <c r="B59" s="143" t="s">
        <v>337</v>
      </c>
      <c r="C59" s="144">
        <v>12.0</v>
      </c>
      <c r="D59" s="197" t="s">
        <v>59</v>
      </c>
      <c r="E59" s="145">
        <v>89865.0</v>
      </c>
      <c r="F59" s="146">
        <v>16.51</v>
      </c>
      <c r="G59" s="147">
        <f t="shared" si="22"/>
        <v>4.93</v>
      </c>
      <c r="H59" s="148">
        <f t="shared" si="23"/>
        <v>21.44</v>
      </c>
      <c r="I59" s="149">
        <f t="shared" si="24"/>
        <v>257.28</v>
      </c>
      <c r="J59" s="159">
        <f t="shared" si="21"/>
        <v>0.007146184299</v>
      </c>
      <c r="K59" s="151"/>
      <c r="L59" s="152"/>
    </row>
    <row r="60">
      <c r="A60" s="178" t="s">
        <v>186</v>
      </c>
      <c r="B60" s="143" t="s">
        <v>338</v>
      </c>
      <c r="C60" s="144">
        <v>2.0</v>
      </c>
      <c r="D60" s="197" t="s">
        <v>12</v>
      </c>
      <c r="E60" s="145">
        <v>86909.0</v>
      </c>
      <c r="F60" s="146">
        <v>101.46</v>
      </c>
      <c r="G60" s="147">
        <f t="shared" si="22"/>
        <v>30.32</v>
      </c>
      <c r="H60" s="148">
        <f t="shared" si="23"/>
        <v>131.78</v>
      </c>
      <c r="I60" s="149">
        <f t="shared" si="24"/>
        <v>263.56</v>
      </c>
      <c r="J60" s="159">
        <f t="shared" si="21"/>
        <v>0.007320616969</v>
      </c>
      <c r="K60" s="151"/>
      <c r="L60" s="152"/>
    </row>
    <row r="61">
      <c r="A61" s="178" t="s">
        <v>188</v>
      </c>
      <c r="B61" s="143" t="s">
        <v>339</v>
      </c>
      <c r="C61" s="144">
        <v>1.0</v>
      </c>
      <c r="D61" s="197" t="s">
        <v>12</v>
      </c>
      <c r="E61" s="145">
        <v>86914.0</v>
      </c>
      <c r="F61" s="146">
        <v>76.96</v>
      </c>
      <c r="G61" s="147">
        <f t="shared" si="22"/>
        <v>22.99</v>
      </c>
      <c r="H61" s="148">
        <f t="shared" si="23"/>
        <v>99.95</v>
      </c>
      <c r="I61" s="149">
        <f t="shared" si="24"/>
        <v>99.95</v>
      </c>
      <c r="J61" s="159">
        <f t="shared" si="21"/>
        <v>0.002776201495</v>
      </c>
      <c r="K61" s="151"/>
      <c r="L61" s="152"/>
    </row>
    <row r="62">
      <c r="A62" s="178" t="s">
        <v>190</v>
      </c>
      <c r="B62" s="143" t="s">
        <v>340</v>
      </c>
      <c r="C62" s="144">
        <v>1.0</v>
      </c>
      <c r="D62" s="197" t="s">
        <v>12</v>
      </c>
      <c r="E62" s="153">
        <v>100853.0</v>
      </c>
      <c r="F62" s="146">
        <v>268.59</v>
      </c>
      <c r="G62" s="147">
        <f t="shared" si="22"/>
        <v>80.26</v>
      </c>
      <c r="H62" s="148">
        <f t="shared" si="23"/>
        <v>348.85</v>
      </c>
      <c r="I62" s="149">
        <f t="shared" si="24"/>
        <v>348.85</v>
      </c>
      <c r="J62" s="159">
        <f t="shared" si="21"/>
        <v>0.009689623728</v>
      </c>
      <c r="K62" s="151"/>
      <c r="L62" s="152"/>
    </row>
    <row r="63">
      <c r="A63" s="178" t="s">
        <v>192</v>
      </c>
      <c r="B63" s="143" t="s">
        <v>341</v>
      </c>
      <c r="C63" s="144">
        <v>1.0</v>
      </c>
      <c r="D63" s="203" t="s">
        <v>12</v>
      </c>
      <c r="E63" s="204">
        <v>86943.0</v>
      </c>
      <c r="F63" s="205">
        <v>231.88</v>
      </c>
      <c r="G63" s="147">
        <f t="shared" si="22"/>
        <v>69.29</v>
      </c>
      <c r="H63" s="148">
        <f t="shared" si="23"/>
        <v>301.17</v>
      </c>
      <c r="I63" s="149">
        <f t="shared" si="24"/>
        <v>301.17</v>
      </c>
      <c r="J63" s="159">
        <f t="shared" si="21"/>
        <v>0.008365268678</v>
      </c>
      <c r="K63" s="206"/>
      <c r="L63" s="207"/>
    </row>
    <row r="64">
      <c r="A64" s="178" t="s">
        <v>194</v>
      </c>
      <c r="B64" s="143" t="s">
        <v>342</v>
      </c>
      <c r="C64" s="144">
        <v>2.0</v>
      </c>
      <c r="D64" s="203" t="s">
        <v>12</v>
      </c>
      <c r="E64" s="204">
        <v>86883.0</v>
      </c>
      <c r="F64" s="205">
        <v>9.79</v>
      </c>
      <c r="G64" s="147">
        <f t="shared" si="22"/>
        <v>2.92</v>
      </c>
      <c r="H64" s="148">
        <f t="shared" si="23"/>
        <v>12.71</v>
      </c>
      <c r="I64" s="149">
        <f t="shared" si="24"/>
        <v>25.42</v>
      </c>
      <c r="J64" s="159">
        <f t="shared" si="21"/>
        <v>0.0007060634518</v>
      </c>
      <c r="K64" s="206"/>
      <c r="L64" s="207"/>
    </row>
    <row r="65">
      <c r="A65" s="178" t="s">
        <v>196</v>
      </c>
      <c r="B65" s="143" t="s">
        <v>343</v>
      </c>
      <c r="C65" s="144">
        <v>2.0</v>
      </c>
      <c r="D65" s="203" t="s">
        <v>12</v>
      </c>
      <c r="E65" s="204">
        <v>100868.0</v>
      </c>
      <c r="F65" s="205">
        <v>357.39</v>
      </c>
      <c r="G65" s="147">
        <f t="shared" si="22"/>
        <v>106.8</v>
      </c>
      <c r="H65" s="148">
        <f t="shared" si="23"/>
        <v>464.19</v>
      </c>
      <c r="I65" s="149">
        <f t="shared" si="24"/>
        <v>928.38</v>
      </c>
      <c r="J65" s="159">
        <f t="shared" si="21"/>
        <v>0.02578659274</v>
      </c>
      <c r="K65" s="206"/>
      <c r="L65" s="207"/>
    </row>
    <row r="66">
      <c r="A66" s="178" t="s">
        <v>198</v>
      </c>
      <c r="B66" s="143" t="s">
        <v>344</v>
      </c>
      <c r="C66" s="144">
        <v>1.0</v>
      </c>
      <c r="D66" s="208" t="s">
        <v>345</v>
      </c>
      <c r="E66" s="204" t="s">
        <v>346</v>
      </c>
      <c r="F66" s="205">
        <v>428.03</v>
      </c>
      <c r="G66" s="147">
        <f t="shared" si="22"/>
        <v>127.91</v>
      </c>
      <c r="H66" s="148">
        <f t="shared" si="23"/>
        <v>555.94</v>
      </c>
      <c r="I66" s="149">
        <f t="shared" si="24"/>
        <v>555.94</v>
      </c>
      <c r="J66" s="159">
        <f t="shared" si="21"/>
        <v>0.01544173546</v>
      </c>
      <c r="K66" s="206"/>
      <c r="L66" s="207"/>
    </row>
    <row r="67">
      <c r="A67" s="161"/>
      <c r="B67" s="162"/>
      <c r="C67" s="163"/>
      <c r="D67" s="164"/>
      <c r="E67" s="165"/>
      <c r="F67" s="166"/>
      <c r="G67" s="163"/>
      <c r="H67" s="163"/>
      <c r="I67" s="167"/>
      <c r="J67" s="168"/>
      <c r="K67" s="168"/>
      <c r="L67" s="169"/>
    </row>
    <row r="68">
      <c r="A68" s="181" t="s">
        <v>218</v>
      </c>
      <c r="B68" s="134" t="s">
        <v>219</v>
      </c>
      <c r="C68" s="135"/>
      <c r="D68" s="136"/>
      <c r="E68" s="182"/>
      <c r="F68" s="200"/>
      <c r="G68" s="137"/>
      <c r="H68" s="137"/>
      <c r="I68" s="138">
        <f>SUM(I69:I70)</f>
        <v>3817.37</v>
      </c>
      <c r="J68" s="139">
        <f t="shared" ref="J68:J70" si="25">I68/I$87</f>
        <v>0.1060308985</v>
      </c>
      <c r="K68" s="140"/>
      <c r="L68" s="141"/>
    </row>
    <row r="69" ht="42.0" customHeight="1">
      <c r="A69" s="183" t="s">
        <v>220</v>
      </c>
      <c r="B69" s="143" t="s">
        <v>347</v>
      </c>
      <c r="C69" s="144">
        <v>43.0</v>
      </c>
      <c r="D69" s="197" t="s">
        <v>12</v>
      </c>
      <c r="E69" s="153" t="s">
        <v>348</v>
      </c>
      <c r="F69" s="146">
        <v>67.49</v>
      </c>
      <c r="G69" s="147">
        <f t="shared" ref="G69:G70" si="26">TRUNC(F69*$G$8,2)</f>
        <v>20.16</v>
      </c>
      <c r="H69" s="148">
        <f t="shared" ref="H69:H70" si="27">TRUNC(G69+F69,2)</f>
        <v>87.65</v>
      </c>
      <c r="I69" s="149">
        <f t="shared" ref="I69:I70" si="28">TRUNC(H69*C69,2)</f>
        <v>3768.95</v>
      </c>
      <c r="J69" s="159">
        <f t="shared" si="25"/>
        <v>0.1046859893</v>
      </c>
      <c r="K69" s="151"/>
      <c r="L69" s="152"/>
    </row>
    <row r="70">
      <c r="A70" s="183" t="s">
        <v>222</v>
      </c>
      <c r="B70" s="143" t="s">
        <v>349</v>
      </c>
      <c r="C70" s="144">
        <v>2.0</v>
      </c>
      <c r="D70" s="197" t="s">
        <v>12</v>
      </c>
      <c r="E70" s="153" t="s">
        <v>350</v>
      </c>
      <c r="F70" s="155">
        <v>18.64</v>
      </c>
      <c r="G70" s="147">
        <f t="shared" si="26"/>
        <v>5.57</v>
      </c>
      <c r="H70" s="148">
        <f t="shared" si="27"/>
        <v>24.21</v>
      </c>
      <c r="I70" s="149">
        <f t="shared" si="28"/>
        <v>48.42</v>
      </c>
      <c r="J70" s="159">
        <f t="shared" si="25"/>
        <v>0.001344909219</v>
      </c>
      <c r="K70" s="151"/>
      <c r="L70" s="152"/>
    </row>
    <row r="71">
      <c r="A71" s="161"/>
      <c r="B71" s="162"/>
      <c r="C71" s="163"/>
      <c r="D71" s="164"/>
      <c r="E71" s="165"/>
      <c r="F71" s="166"/>
      <c r="G71" s="163"/>
      <c r="H71" s="163"/>
      <c r="I71" s="167"/>
      <c r="J71" s="168"/>
      <c r="K71" s="168"/>
      <c r="L71" s="169"/>
    </row>
    <row r="72">
      <c r="A72" s="181" t="s">
        <v>227</v>
      </c>
      <c r="B72" s="134" t="s">
        <v>228</v>
      </c>
      <c r="C72" s="135"/>
      <c r="D72" s="136"/>
      <c r="E72" s="182"/>
      <c r="F72" s="137"/>
      <c r="G72" s="137"/>
      <c r="H72" s="137"/>
      <c r="I72" s="138">
        <f>SUM(I73:I81)</f>
        <v>11572.4</v>
      </c>
      <c r="J72" s="139">
        <f t="shared" ref="J72:J81" si="29">I72/I$87</f>
        <v>0.3214338588</v>
      </c>
      <c r="K72" s="140"/>
      <c r="L72" s="141"/>
    </row>
    <row r="73">
      <c r="A73" s="178" t="s">
        <v>229</v>
      </c>
      <c r="B73" s="143" t="s">
        <v>351</v>
      </c>
      <c r="C73" s="144">
        <v>12.44</v>
      </c>
      <c r="D73" s="145" t="s">
        <v>35</v>
      </c>
      <c r="E73" s="153">
        <v>88496.0</v>
      </c>
      <c r="F73" s="146">
        <v>30.36</v>
      </c>
      <c r="G73" s="147">
        <f t="shared" ref="G73:G81" si="30">TRUNC(F73*$G$8,2)</f>
        <v>9.07</v>
      </c>
      <c r="H73" s="148">
        <f t="shared" ref="H73:H81" si="31">TRUNC(G73+F73,2)</f>
        <v>39.43</v>
      </c>
      <c r="I73" s="149">
        <f t="shared" ref="I73:I81" si="32">TRUNC(H73*C73,2)</f>
        <v>490.5</v>
      </c>
      <c r="J73" s="159">
        <f t="shared" si="29"/>
        <v>0.01362408037</v>
      </c>
      <c r="K73" s="151"/>
      <c r="L73" s="152"/>
    </row>
    <row r="74">
      <c r="A74" s="178" t="s">
        <v>232</v>
      </c>
      <c r="B74" s="143" t="s">
        <v>352</v>
      </c>
      <c r="C74" s="144">
        <v>70.0</v>
      </c>
      <c r="D74" s="145" t="s">
        <v>35</v>
      </c>
      <c r="E74" s="153">
        <v>88497.0</v>
      </c>
      <c r="F74" s="146">
        <v>16.16</v>
      </c>
      <c r="G74" s="147">
        <f t="shared" si="30"/>
        <v>4.82</v>
      </c>
      <c r="H74" s="148">
        <f t="shared" si="31"/>
        <v>20.98</v>
      </c>
      <c r="I74" s="149">
        <f t="shared" si="32"/>
        <v>1468.6</v>
      </c>
      <c r="J74" s="159">
        <f t="shared" si="29"/>
        <v>0.04079169101</v>
      </c>
      <c r="K74" s="151"/>
      <c r="L74" s="152"/>
    </row>
    <row r="75">
      <c r="A75" s="178" t="s">
        <v>234</v>
      </c>
      <c r="B75" s="143" t="s">
        <v>353</v>
      </c>
      <c r="C75" s="144">
        <v>320.39</v>
      </c>
      <c r="D75" s="145" t="s">
        <v>35</v>
      </c>
      <c r="E75" s="153">
        <v>88489.0</v>
      </c>
      <c r="F75" s="146">
        <v>12.2</v>
      </c>
      <c r="G75" s="147">
        <f t="shared" si="30"/>
        <v>3.64</v>
      </c>
      <c r="H75" s="148">
        <f t="shared" si="31"/>
        <v>15.84</v>
      </c>
      <c r="I75" s="149">
        <f t="shared" si="32"/>
        <v>5074.97</v>
      </c>
      <c r="J75" s="159">
        <f t="shared" si="29"/>
        <v>0.140961874</v>
      </c>
      <c r="K75" s="151"/>
      <c r="L75" s="152">
        <f>2*(4.8+5+4+4.4)+4.8*2+5.9*3+4.88+2.55*2</f>
        <v>73.68</v>
      </c>
    </row>
    <row r="76">
      <c r="A76" s="178" t="s">
        <v>236</v>
      </c>
      <c r="B76" s="143" t="s">
        <v>354</v>
      </c>
      <c r="C76" s="144">
        <v>205.6</v>
      </c>
      <c r="D76" s="145" t="s">
        <v>35</v>
      </c>
      <c r="E76" s="153">
        <v>88489.0</v>
      </c>
      <c r="F76" s="146">
        <f>F75</f>
        <v>12.2</v>
      </c>
      <c r="G76" s="147">
        <f t="shared" si="30"/>
        <v>3.64</v>
      </c>
      <c r="H76" s="148">
        <f t="shared" si="31"/>
        <v>15.84</v>
      </c>
      <c r="I76" s="149">
        <f t="shared" si="32"/>
        <v>3256.7</v>
      </c>
      <c r="J76" s="159">
        <f t="shared" si="29"/>
        <v>0.09045778299</v>
      </c>
      <c r="K76" s="151"/>
      <c r="L76" s="152">
        <f>2.6*L75+99</f>
        <v>290.568</v>
      </c>
    </row>
    <row r="77">
      <c r="A77" s="178" t="s">
        <v>241</v>
      </c>
      <c r="B77" s="143" t="s">
        <v>355</v>
      </c>
      <c r="C77" s="144">
        <v>29.42</v>
      </c>
      <c r="D77" s="209" t="s">
        <v>35</v>
      </c>
      <c r="E77" s="210">
        <v>102193.0</v>
      </c>
      <c r="F77" s="146">
        <v>1.87</v>
      </c>
      <c r="G77" s="147">
        <f t="shared" si="30"/>
        <v>0.55</v>
      </c>
      <c r="H77" s="148">
        <f t="shared" si="31"/>
        <v>2.42</v>
      </c>
      <c r="I77" s="149">
        <f t="shared" si="32"/>
        <v>71.19</v>
      </c>
      <c r="J77" s="159">
        <f t="shared" si="29"/>
        <v>0.001977366528</v>
      </c>
      <c r="K77" s="151"/>
      <c r="L77" s="152"/>
    </row>
    <row r="78">
      <c r="A78" s="178" t="s">
        <v>243</v>
      </c>
      <c r="B78" s="143" t="s">
        <v>356</v>
      </c>
      <c r="C78" s="144">
        <v>29.42</v>
      </c>
      <c r="D78" s="209" t="s">
        <v>35</v>
      </c>
      <c r="E78" s="211">
        <v>102225.0</v>
      </c>
      <c r="F78" s="146">
        <v>19.01</v>
      </c>
      <c r="G78" s="147">
        <f t="shared" si="30"/>
        <v>5.68</v>
      </c>
      <c r="H78" s="148">
        <f t="shared" si="31"/>
        <v>24.69</v>
      </c>
      <c r="I78" s="149">
        <f t="shared" si="32"/>
        <v>726.37</v>
      </c>
      <c r="J78" s="159">
        <f t="shared" si="29"/>
        <v>0.02017558259</v>
      </c>
      <c r="K78" s="151"/>
      <c r="L78" s="152"/>
    </row>
    <row r="79">
      <c r="A79" s="178" t="s">
        <v>246</v>
      </c>
      <c r="B79" s="143" t="s">
        <v>357</v>
      </c>
      <c r="C79" s="144">
        <v>8.4</v>
      </c>
      <c r="D79" s="145" t="s">
        <v>35</v>
      </c>
      <c r="E79" s="145">
        <v>100717.0</v>
      </c>
      <c r="F79" s="146">
        <v>9.49</v>
      </c>
      <c r="G79" s="147">
        <f t="shared" si="30"/>
        <v>2.83</v>
      </c>
      <c r="H79" s="148">
        <f t="shared" si="31"/>
        <v>12.32</v>
      </c>
      <c r="I79" s="149">
        <f t="shared" si="32"/>
        <v>103.48</v>
      </c>
      <c r="J79" s="159">
        <f t="shared" si="29"/>
        <v>0.002874250433</v>
      </c>
      <c r="K79" s="151"/>
      <c r="L79" s="152"/>
    </row>
    <row r="80">
      <c r="A80" s="178" t="s">
        <v>250</v>
      </c>
      <c r="B80" s="143" t="s">
        <v>358</v>
      </c>
      <c r="C80" s="144">
        <v>8.4</v>
      </c>
      <c r="D80" s="145" t="s">
        <v>35</v>
      </c>
      <c r="E80" s="145">
        <v>100726.0</v>
      </c>
      <c r="F80" s="146">
        <v>27.4</v>
      </c>
      <c r="G80" s="147">
        <f t="shared" si="30"/>
        <v>8.18</v>
      </c>
      <c r="H80" s="148">
        <f t="shared" si="31"/>
        <v>35.58</v>
      </c>
      <c r="I80" s="149">
        <f t="shared" si="32"/>
        <v>298.87</v>
      </c>
      <c r="J80" s="159">
        <f t="shared" si="29"/>
        <v>0.008301384101</v>
      </c>
      <c r="K80" s="151"/>
      <c r="L80" s="152"/>
    </row>
    <row r="81">
      <c r="A81" s="178" t="s">
        <v>253</v>
      </c>
      <c r="B81" s="143" t="s">
        <v>359</v>
      </c>
      <c r="C81" s="144">
        <v>28.28</v>
      </c>
      <c r="D81" s="212" t="s">
        <v>35</v>
      </c>
      <c r="E81" s="213" t="str">
        <f>CPU!A79</f>
        <v>CPU 10</v>
      </c>
      <c r="F81" s="214">
        <f>CPU!F85</f>
        <v>2.23455</v>
      </c>
      <c r="G81" s="147">
        <f t="shared" si="30"/>
        <v>0.66</v>
      </c>
      <c r="H81" s="148">
        <f t="shared" si="31"/>
        <v>2.89</v>
      </c>
      <c r="I81" s="149">
        <f t="shared" si="32"/>
        <v>81.72</v>
      </c>
      <c r="J81" s="159">
        <f t="shared" si="29"/>
        <v>0.002269846785</v>
      </c>
      <c r="K81" s="206"/>
      <c r="L81" s="152"/>
    </row>
    <row r="82">
      <c r="A82" s="161"/>
      <c r="B82" s="162"/>
      <c r="C82" s="163"/>
      <c r="D82" s="164"/>
      <c r="E82" s="165"/>
      <c r="F82" s="166"/>
      <c r="G82" s="163"/>
      <c r="H82" s="163"/>
      <c r="I82" s="167"/>
      <c r="J82" s="168"/>
      <c r="K82" s="168"/>
      <c r="L82" s="169"/>
    </row>
    <row r="83">
      <c r="A83" s="181" t="s">
        <v>265</v>
      </c>
      <c r="B83" s="134" t="s">
        <v>266</v>
      </c>
      <c r="C83" s="135"/>
      <c r="D83" s="136"/>
      <c r="E83" s="182"/>
      <c r="F83" s="182"/>
      <c r="G83" s="137"/>
      <c r="H83" s="137"/>
      <c r="I83" s="138">
        <f>SUM(I84:I85)</f>
        <v>879.53</v>
      </c>
      <c r="J83" s="139">
        <f t="shared" ref="J83:J85" si="33">I83/I$87</f>
        <v>0.02442973988</v>
      </c>
      <c r="K83" s="140"/>
      <c r="L83" s="141"/>
    </row>
    <row r="84">
      <c r="A84" s="183" t="s">
        <v>267</v>
      </c>
      <c r="B84" s="143" t="s">
        <v>360</v>
      </c>
      <c r="C84" s="144">
        <v>81.89</v>
      </c>
      <c r="D84" s="145" t="s">
        <v>35</v>
      </c>
      <c r="E84" s="145">
        <v>99803.0</v>
      </c>
      <c r="F84" s="146">
        <v>2.17</v>
      </c>
      <c r="G84" s="147">
        <f t="shared" ref="G84:G85" si="34">TRUNC(F84*$G$8,2)</f>
        <v>0.64</v>
      </c>
      <c r="H84" s="148">
        <f t="shared" ref="H84:H85" si="35">TRUNC(G84+F84,2)</f>
        <v>2.81</v>
      </c>
      <c r="I84" s="149">
        <f t="shared" ref="I84:I85" si="36">TRUNC(H84*C84,2)</f>
        <v>230.11</v>
      </c>
      <c r="J84" s="159">
        <f t="shared" si="33"/>
        <v>0.006391513017</v>
      </c>
      <c r="K84" s="151"/>
      <c r="L84" s="152"/>
    </row>
    <row r="85">
      <c r="A85" s="183" t="s">
        <v>269</v>
      </c>
      <c r="B85" s="179" t="s">
        <v>272</v>
      </c>
      <c r="C85" s="144">
        <v>1.0</v>
      </c>
      <c r="D85" s="145" t="s">
        <v>12</v>
      </c>
      <c r="E85" s="153" t="s">
        <v>361</v>
      </c>
      <c r="F85" s="146">
        <v>500.0</v>
      </c>
      <c r="G85" s="147">
        <f t="shared" si="34"/>
        <v>149.42</v>
      </c>
      <c r="H85" s="148">
        <f t="shared" si="35"/>
        <v>649.42</v>
      </c>
      <c r="I85" s="149">
        <f t="shared" si="36"/>
        <v>649.42</v>
      </c>
      <c r="J85" s="159">
        <f t="shared" si="33"/>
        <v>0.01803822686</v>
      </c>
      <c r="K85" s="151"/>
      <c r="L85" s="152"/>
    </row>
    <row r="86">
      <c r="A86" s="161"/>
      <c r="B86" s="162"/>
      <c r="C86" s="163"/>
      <c r="D86" s="164"/>
      <c r="E86" s="164"/>
      <c r="F86" s="215"/>
      <c r="G86" s="163"/>
      <c r="H86" s="163"/>
      <c r="I86" s="167"/>
      <c r="J86" s="168"/>
      <c r="K86" s="168"/>
      <c r="L86" s="169"/>
    </row>
    <row r="87">
      <c r="A87" s="216"/>
      <c r="B87" s="134"/>
      <c r="C87" s="135"/>
      <c r="D87" s="136"/>
      <c r="E87" s="136"/>
      <c r="F87" s="137" t="s">
        <v>362</v>
      </c>
      <c r="G87" s="137"/>
      <c r="H87" s="137" t="s">
        <v>363</v>
      </c>
      <c r="I87" s="138">
        <f>I9+I16+I25+I31+I37+I49+I68+I72+I83</f>
        <v>36002.43</v>
      </c>
      <c r="J87" s="139">
        <f>(J9+J16+J25+J31+J37+J49+J68+J72+J83)</f>
        <v>1</v>
      </c>
      <c r="K87" s="140"/>
      <c r="L87" s="217"/>
    </row>
    <row r="88" ht="12.75" customHeight="1">
      <c r="A88" s="218"/>
      <c r="B88" s="219"/>
      <c r="C88" s="218"/>
      <c r="D88" s="218"/>
      <c r="E88" s="218"/>
      <c r="F88" s="218"/>
      <c r="G88" s="218"/>
      <c r="H88" s="132"/>
      <c r="I88" s="132"/>
      <c r="J88" s="132"/>
      <c r="K88" s="132"/>
      <c r="L88" s="217"/>
    </row>
    <row r="89" ht="15.0" customHeight="1">
      <c r="A89" s="218"/>
      <c r="B89" s="220" t="s">
        <v>364</v>
      </c>
      <c r="C89" s="132">
        <f>I87</f>
        <v>36002.43</v>
      </c>
      <c r="E89" s="221" t="s">
        <v>365</v>
      </c>
      <c r="F89" s="218"/>
      <c r="G89" s="218"/>
      <c r="H89" s="132"/>
      <c r="I89" s="132"/>
      <c r="J89" s="132"/>
      <c r="K89" s="132"/>
      <c r="L89" s="217"/>
    </row>
    <row r="90" ht="12.75" customHeight="1">
      <c r="A90" s="218"/>
      <c r="B90" s="222"/>
      <c r="C90" s="198"/>
      <c r="D90" s="223"/>
      <c r="E90" s="224"/>
      <c r="F90" s="224"/>
      <c r="G90" s="224"/>
      <c r="H90" s="224"/>
      <c r="I90" s="224"/>
      <c r="J90" s="224"/>
      <c r="K90" s="224"/>
      <c r="L90" s="217"/>
    </row>
    <row r="91" ht="12.75" customHeight="1">
      <c r="A91" s="218"/>
      <c r="B91" s="225"/>
      <c r="C91" s="218"/>
      <c r="D91" s="218"/>
      <c r="E91" s="218"/>
      <c r="F91" s="226"/>
      <c r="G91" s="218"/>
      <c r="H91" s="218"/>
      <c r="I91" s="218"/>
      <c r="J91" s="218"/>
      <c r="K91" s="218"/>
      <c r="L91" s="217"/>
    </row>
    <row r="92" ht="12.0" customHeight="1">
      <c r="A92" s="218"/>
      <c r="B92" s="225"/>
      <c r="C92" s="218"/>
      <c r="D92" s="218"/>
      <c r="E92" s="218"/>
      <c r="F92" s="226"/>
      <c r="G92" s="218"/>
      <c r="H92" s="218"/>
      <c r="I92" s="218"/>
      <c r="J92" s="218"/>
      <c r="K92" s="218"/>
      <c r="L92" s="217"/>
    </row>
    <row r="93" ht="12.75" customHeight="1">
      <c r="A93" s="227" t="s">
        <v>366</v>
      </c>
      <c r="K93" s="227"/>
      <c r="L93" s="227"/>
    </row>
    <row r="94" ht="12.75" customHeight="1">
      <c r="A94" s="218" t="s">
        <v>367</v>
      </c>
      <c r="K94" s="218"/>
      <c r="L94" s="217"/>
    </row>
    <row r="95" ht="12.75" customHeight="1">
      <c r="A95" s="218" t="s">
        <v>368</v>
      </c>
      <c r="K95" s="218"/>
      <c r="L95" s="217"/>
    </row>
    <row r="96" ht="12.75" customHeight="1">
      <c r="A96" s="218" t="s">
        <v>369</v>
      </c>
      <c r="K96" s="218"/>
      <c r="L96" s="217"/>
    </row>
  </sheetData>
  <mergeCells count="12">
    <mergeCell ref="C89:D89"/>
    <mergeCell ref="A93:J93"/>
    <mergeCell ref="A94:J94"/>
    <mergeCell ref="A95:J95"/>
    <mergeCell ref="A96:J96"/>
    <mergeCell ref="A1:J1"/>
    <mergeCell ref="A2:J2"/>
    <mergeCell ref="A3:B3"/>
    <mergeCell ref="A4:J4"/>
    <mergeCell ref="A5:F5"/>
    <mergeCell ref="A6:B6"/>
    <mergeCell ref="C6:H6"/>
  </mergeCells>
  <hyperlinks>
    <hyperlink r:id="rId1" ref="B40"/>
    <hyperlink r:id="rId2" ref="B52"/>
    <hyperlink r:id="rId3" ref="B53"/>
    <hyperlink r:id="rId4" ref="B55"/>
    <hyperlink r:id="rId5" ref="B56"/>
    <hyperlink r:id="rId6" ref="B57"/>
    <hyperlink r:id="rId7" ref="B58"/>
  </hyperlinks>
  <printOptions/>
  <pageMargins bottom="0.31661483491034215" footer="0.0" header="0.0" left="0.21835505855885665" right="0.2511083173426852" top="0.24019056441474232"/>
  <pageSetup fitToHeight="0" paperSize="9" orientation="portrait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2" width="8.25"/>
    <col customWidth="1" min="3" max="3" width="48.88"/>
    <col customWidth="1" min="4" max="4" width="14.5"/>
    <col customWidth="1" min="5" max="5" width="15.75"/>
    <col customWidth="1" min="6" max="6" width="16.13"/>
  </cols>
  <sheetData>
    <row r="1" ht="19.5" customHeight="1">
      <c r="A1" s="102"/>
      <c r="B1" s="102" t="s">
        <v>273</v>
      </c>
    </row>
    <row r="2" ht="17.25" customHeight="1">
      <c r="A2" s="105"/>
      <c r="B2" s="105" t="s">
        <v>274</v>
      </c>
    </row>
    <row r="3" ht="17.25" customHeight="1">
      <c r="A3" s="106"/>
      <c r="B3" s="106" t="s">
        <v>275</v>
      </c>
      <c r="D3" s="107"/>
      <c r="E3" s="105"/>
      <c r="F3" s="105"/>
    </row>
    <row r="4" ht="17.25" customHeight="1">
      <c r="A4" s="108"/>
      <c r="B4" s="108" t="s">
        <v>370</v>
      </c>
    </row>
    <row r="5" ht="17.25" customHeight="1">
      <c r="A5" s="228"/>
      <c r="B5" s="110" t="s">
        <v>277</v>
      </c>
      <c r="C5" s="111"/>
      <c r="D5" s="107"/>
      <c r="E5" s="107"/>
      <c r="F5" s="107"/>
    </row>
    <row r="6" ht="17.25" customHeight="1">
      <c r="A6" s="115"/>
      <c r="B6" s="115" t="str">
        <f>UPPER("Data: " &amp; TEXT(TODAY(), "dd") &amp; " de " &amp; TEXT(TODAY(), "MMMM") &amp; " de " &amp; TEXT(TODAY(), "YYYY"))</f>
        <v>DATA: 30 DE ABRIL DE 2025</v>
      </c>
      <c r="D6" s="117"/>
      <c r="E6" s="118"/>
      <c r="F6" s="118"/>
    </row>
    <row r="7">
      <c r="A7" s="229"/>
      <c r="B7" s="229" t="s">
        <v>2</v>
      </c>
      <c r="C7" s="230" t="s">
        <v>3</v>
      </c>
      <c r="D7" s="230" t="s">
        <v>282</v>
      </c>
      <c r="E7" s="229" t="s">
        <v>371</v>
      </c>
      <c r="F7" s="231" t="s">
        <v>372</v>
      </c>
    </row>
    <row r="8">
      <c r="A8" s="178"/>
      <c r="B8" s="232" t="s">
        <v>234</v>
      </c>
      <c r="C8" s="143" t="s">
        <v>373</v>
      </c>
      <c r="D8" s="149">
        <v>5074.97</v>
      </c>
      <c r="E8" s="233">
        <f t="shared" ref="E8:E67" si="1">D8/D$69</f>
        <v>0.140961874</v>
      </c>
      <c r="F8" s="233">
        <f>E8</f>
        <v>0.140961874</v>
      </c>
    </row>
    <row r="9">
      <c r="A9" s="183"/>
      <c r="B9" s="142" t="s">
        <v>220</v>
      </c>
      <c r="C9" s="143" t="s">
        <v>374</v>
      </c>
      <c r="D9" s="149">
        <v>3768.95</v>
      </c>
      <c r="E9" s="233">
        <f t="shared" si="1"/>
        <v>0.1046859893</v>
      </c>
      <c r="F9" s="233">
        <f t="shared" ref="F9:F67" si="2">F8+E9</f>
        <v>0.2456478632</v>
      </c>
    </row>
    <row r="10">
      <c r="A10" s="178"/>
      <c r="B10" s="232" t="s">
        <v>236</v>
      </c>
      <c r="C10" s="143" t="s">
        <v>375</v>
      </c>
      <c r="D10" s="149">
        <v>3256.7</v>
      </c>
      <c r="E10" s="233">
        <f t="shared" si="1"/>
        <v>0.09045778299</v>
      </c>
      <c r="F10" s="233">
        <f t="shared" si="2"/>
        <v>0.3361056462</v>
      </c>
    </row>
    <row r="11">
      <c r="A11" s="178"/>
      <c r="B11" s="232" t="s">
        <v>160</v>
      </c>
      <c r="C11" s="143" t="s">
        <v>376</v>
      </c>
      <c r="D11" s="149">
        <v>2593.6</v>
      </c>
      <c r="E11" s="233">
        <f t="shared" si="1"/>
        <v>0.07203958177</v>
      </c>
      <c r="F11" s="233">
        <f t="shared" si="2"/>
        <v>0.408145228</v>
      </c>
    </row>
    <row r="12">
      <c r="A12" s="178"/>
      <c r="B12" s="232" t="s">
        <v>166</v>
      </c>
      <c r="C12" s="160" t="s">
        <v>327</v>
      </c>
      <c r="D12" s="149">
        <v>2122.8</v>
      </c>
      <c r="E12" s="233">
        <f t="shared" si="1"/>
        <v>0.05896268669</v>
      </c>
      <c r="F12" s="233">
        <f t="shared" si="2"/>
        <v>0.4671079147</v>
      </c>
    </row>
    <row r="13">
      <c r="A13" s="178"/>
      <c r="B13" s="178" t="s">
        <v>232</v>
      </c>
      <c r="C13" s="143" t="s">
        <v>377</v>
      </c>
      <c r="D13" s="149">
        <v>1468.6</v>
      </c>
      <c r="E13" s="233">
        <f t="shared" si="1"/>
        <v>0.04079169101</v>
      </c>
      <c r="F13" s="233">
        <f t="shared" si="2"/>
        <v>0.5078996057</v>
      </c>
    </row>
    <row r="14">
      <c r="A14" s="178"/>
      <c r="B14" s="178" t="s">
        <v>148</v>
      </c>
      <c r="C14" s="179" t="s">
        <v>378</v>
      </c>
      <c r="D14" s="149">
        <v>1335.15</v>
      </c>
      <c r="E14" s="233">
        <f t="shared" si="1"/>
        <v>0.03708499676</v>
      </c>
      <c r="F14" s="233">
        <f t="shared" si="2"/>
        <v>0.5449846024</v>
      </c>
    </row>
    <row r="15">
      <c r="A15" s="178"/>
      <c r="B15" s="178" t="s">
        <v>143</v>
      </c>
      <c r="C15" s="199" t="s">
        <v>379</v>
      </c>
      <c r="D15" s="149">
        <v>1151.58</v>
      </c>
      <c r="E15" s="233">
        <f t="shared" si="1"/>
        <v>0.03198617427</v>
      </c>
      <c r="F15" s="233">
        <f t="shared" si="2"/>
        <v>0.5769707767</v>
      </c>
    </row>
    <row r="16">
      <c r="A16" s="185"/>
      <c r="B16" s="185" t="s">
        <v>120</v>
      </c>
      <c r="C16" s="143" t="s">
        <v>380</v>
      </c>
      <c r="D16" s="149">
        <v>991.7</v>
      </c>
      <c r="E16" s="233">
        <f t="shared" si="1"/>
        <v>0.02754536291</v>
      </c>
      <c r="F16" s="233">
        <f t="shared" si="2"/>
        <v>0.6045161396</v>
      </c>
    </row>
    <row r="17">
      <c r="A17" s="178"/>
      <c r="B17" s="178" t="s">
        <v>196</v>
      </c>
      <c r="C17" s="143" t="s">
        <v>343</v>
      </c>
      <c r="D17" s="149">
        <v>928.38</v>
      </c>
      <c r="E17" s="233">
        <f t="shared" si="1"/>
        <v>0.02578659274</v>
      </c>
      <c r="F17" s="233">
        <f t="shared" si="2"/>
        <v>0.6303027323</v>
      </c>
    </row>
    <row r="18">
      <c r="A18" s="178"/>
      <c r="B18" s="178" t="s">
        <v>182</v>
      </c>
      <c r="C18" s="199" t="s">
        <v>381</v>
      </c>
      <c r="D18" s="149">
        <v>799.56</v>
      </c>
      <c r="E18" s="233">
        <f t="shared" si="1"/>
        <v>0.02220850093</v>
      </c>
      <c r="F18" s="233">
        <f t="shared" si="2"/>
        <v>0.6525112333</v>
      </c>
    </row>
    <row r="19">
      <c r="A19" s="183"/>
      <c r="B19" s="183" t="s">
        <v>109</v>
      </c>
      <c r="C19" s="143" t="s">
        <v>382</v>
      </c>
      <c r="D19" s="149">
        <v>776.54</v>
      </c>
      <c r="E19" s="233">
        <f t="shared" si="1"/>
        <v>0.02156909964</v>
      </c>
      <c r="F19" s="233">
        <f t="shared" si="2"/>
        <v>0.6740803329</v>
      </c>
    </row>
    <row r="20">
      <c r="A20" s="178"/>
      <c r="B20" s="178" t="s">
        <v>243</v>
      </c>
      <c r="C20" s="143" t="s">
        <v>356</v>
      </c>
      <c r="D20" s="149">
        <v>726.37</v>
      </c>
      <c r="E20" s="233">
        <f t="shared" si="1"/>
        <v>0.02017558259</v>
      </c>
      <c r="F20" s="233">
        <f t="shared" si="2"/>
        <v>0.6942559155</v>
      </c>
    </row>
    <row r="21">
      <c r="A21" s="183"/>
      <c r="B21" s="183" t="s">
        <v>269</v>
      </c>
      <c r="C21" s="179" t="s">
        <v>272</v>
      </c>
      <c r="D21" s="149">
        <v>649.42</v>
      </c>
      <c r="E21" s="233">
        <f t="shared" si="1"/>
        <v>0.01803822686</v>
      </c>
      <c r="F21" s="233">
        <f t="shared" si="2"/>
        <v>0.7122941424</v>
      </c>
    </row>
    <row r="22">
      <c r="A22" s="178"/>
      <c r="B22" s="178" t="s">
        <v>168</v>
      </c>
      <c r="C22" s="143" t="s">
        <v>329</v>
      </c>
      <c r="D22" s="149">
        <v>628.0</v>
      </c>
      <c r="E22" s="233">
        <f t="shared" si="1"/>
        <v>0.01744326702</v>
      </c>
      <c r="F22" s="233">
        <f t="shared" si="2"/>
        <v>0.7297374094</v>
      </c>
    </row>
    <row r="23">
      <c r="A23" s="183"/>
      <c r="B23" s="183" t="s">
        <v>27</v>
      </c>
      <c r="C23" s="143" t="s">
        <v>383</v>
      </c>
      <c r="D23" s="149">
        <v>626.4</v>
      </c>
      <c r="E23" s="233">
        <f t="shared" si="1"/>
        <v>0.01739882558</v>
      </c>
      <c r="F23" s="233">
        <f t="shared" si="2"/>
        <v>0.747136235</v>
      </c>
    </row>
    <row r="24">
      <c r="A24" s="178"/>
      <c r="B24" s="178" t="s">
        <v>158</v>
      </c>
      <c r="C24" s="143" t="s">
        <v>384</v>
      </c>
      <c r="D24" s="149">
        <v>595.71</v>
      </c>
      <c r="E24" s="233">
        <f t="shared" si="1"/>
        <v>0.01654638312</v>
      </c>
      <c r="F24" s="233">
        <f t="shared" si="2"/>
        <v>0.7636826181</v>
      </c>
    </row>
    <row r="25">
      <c r="A25" s="178"/>
      <c r="B25" s="178" t="s">
        <v>155</v>
      </c>
      <c r="C25" s="143" t="s">
        <v>385</v>
      </c>
      <c r="D25" s="149">
        <v>561.79</v>
      </c>
      <c r="E25" s="233">
        <f t="shared" si="1"/>
        <v>0.01560422449</v>
      </c>
      <c r="F25" s="233">
        <f t="shared" si="2"/>
        <v>0.7792868426</v>
      </c>
    </row>
    <row r="26">
      <c r="A26" s="178"/>
      <c r="B26" s="178" t="s">
        <v>198</v>
      </c>
      <c r="C26" s="143" t="s">
        <v>344</v>
      </c>
      <c r="D26" s="149">
        <v>555.94</v>
      </c>
      <c r="E26" s="233">
        <f t="shared" si="1"/>
        <v>0.01544173546</v>
      </c>
      <c r="F26" s="233">
        <f t="shared" si="2"/>
        <v>0.794728578</v>
      </c>
    </row>
    <row r="27">
      <c r="A27" s="178"/>
      <c r="B27" s="178" t="s">
        <v>229</v>
      </c>
      <c r="C27" s="143" t="s">
        <v>386</v>
      </c>
      <c r="D27" s="149">
        <v>490.5</v>
      </c>
      <c r="E27" s="233">
        <f t="shared" si="1"/>
        <v>0.01362408037</v>
      </c>
      <c r="F27" s="233">
        <f t="shared" si="2"/>
        <v>0.8083526584</v>
      </c>
    </row>
    <row r="28">
      <c r="A28" s="183"/>
      <c r="B28" s="183" t="s">
        <v>18</v>
      </c>
      <c r="C28" s="143" t="s">
        <v>387</v>
      </c>
      <c r="D28" s="149">
        <v>487.35</v>
      </c>
      <c r="E28" s="233">
        <f t="shared" si="1"/>
        <v>0.01353658628</v>
      </c>
      <c r="F28" s="233">
        <f t="shared" si="2"/>
        <v>0.8218892447</v>
      </c>
    </row>
    <row r="29">
      <c r="A29" s="178"/>
      <c r="B29" s="178" t="s">
        <v>190</v>
      </c>
      <c r="C29" s="143" t="s">
        <v>340</v>
      </c>
      <c r="D29" s="149">
        <v>348.85</v>
      </c>
      <c r="E29" s="233">
        <f t="shared" si="1"/>
        <v>0.009689623728</v>
      </c>
      <c r="F29" s="233">
        <f t="shared" si="2"/>
        <v>0.8315788684</v>
      </c>
    </row>
    <row r="30">
      <c r="A30" s="183"/>
      <c r="B30" s="183" t="s">
        <v>10</v>
      </c>
      <c r="C30" s="143" t="s">
        <v>284</v>
      </c>
      <c r="D30" s="149">
        <v>341.01</v>
      </c>
      <c r="E30" s="233">
        <f t="shared" si="1"/>
        <v>0.009471860649</v>
      </c>
      <c r="F30" s="233">
        <f t="shared" si="2"/>
        <v>0.8410507291</v>
      </c>
    </row>
    <row r="31">
      <c r="A31" s="178"/>
      <c r="B31" s="178" t="s">
        <v>51</v>
      </c>
      <c r="C31" s="179" t="s">
        <v>388</v>
      </c>
      <c r="D31" s="149">
        <v>317.18</v>
      </c>
      <c r="E31" s="233">
        <f t="shared" si="1"/>
        <v>0.008809960883</v>
      </c>
      <c r="F31" s="233">
        <f t="shared" si="2"/>
        <v>0.84986069</v>
      </c>
    </row>
    <row r="32">
      <c r="A32" s="185"/>
      <c r="B32" s="185" t="s">
        <v>117</v>
      </c>
      <c r="C32" s="179" t="s">
        <v>389</v>
      </c>
      <c r="D32" s="149">
        <v>311.05</v>
      </c>
      <c r="E32" s="233">
        <f t="shared" si="1"/>
        <v>0.008639694598</v>
      </c>
      <c r="F32" s="233">
        <f t="shared" si="2"/>
        <v>0.8585003846</v>
      </c>
    </row>
    <row r="33">
      <c r="A33" s="178"/>
      <c r="B33" s="178" t="s">
        <v>140</v>
      </c>
      <c r="C33" s="143" t="s">
        <v>390</v>
      </c>
      <c r="D33" s="149">
        <v>309.15</v>
      </c>
      <c r="E33" s="233">
        <f t="shared" si="1"/>
        <v>0.008586920383</v>
      </c>
      <c r="F33" s="233">
        <f t="shared" si="2"/>
        <v>0.8670873049</v>
      </c>
    </row>
    <row r="34">
      <c r="A34" s="178"/>
      <c r="B34" s="178" t="s">
        <v>192</v>
      </c>
      <c r="C34" s="143" t="s">
        <v>341</v>
      </c>
      <c r="D34" s="149">
        <v>301.17</v>
      </c>
      <c r="E34" s="233">
        <f t="shared" si="1"/>
        <v>0.008365268678</v>
      </c>
      <c r="F34" s="233">
        <f t="shared" si="2"/>
        <v>0.8754525736</v>
      </c>
    </row>
    <row r="35">
      <c r="A35" s="178"/>
      <c r="B35" s="178" t="s">
        <v>250</v>
      </c>
      <c r="C35" s="143" t="s">
        <v>391</v>
      </c>
      <c r="D35" s="149">
        <v>298.87</v>
      </c>
      <c r="E35" s="233">
        <f t="shared" si="1"/>
        <v>0.008301384101</v>
      </c>
      <c r="F35" s="233">
        <f t="shared" si="2"/>
        <v>0.8837539577</v>
      </c>
    </row>
    <row r="36">
      <c r="A36" s="178"/>
      <c r="B36" s="178" t="s">
        <v>186</v>
      </c>
      <c r="C36" s="143" t="s">
        <v>338</v>
      </c>
      <c r="D36" s="149">
        <v>263.56</v>
      </c>
      <c r="E36" s="233">
        <f t="shared" si="1"/>
        <v>0.007320616969</v>
      </c>
      <c r="F36" s="233">
        <f t="shared" si="2"/>
        <v>0.8910745747</v>
      </c>
    </row>
    <row r="37">
      <c r="A37" s="178"/>
      <c r="B37" s="178" t="s">
        <v>184</v>
      </c>
      <c r="C37" s="143" t="s">
        <v>337</v>
      </c>
      <c r="D37" s="149">
        <v>257.28</v>
      </c>
      <c r="E37" s="233">
        <f t="shared" si="1"/>
        <v>0.007146184299</v>
      </c>
      <c r="F37" s="233">
        <f t="shared" si="2"/>
        <v>0.898220759</v>
      </c>
    </row>
    <row r="38">
      <c r="A38" s="178"/>
      <c r="B38" s="178" t="s">
        <v>54</v>
      </c>
      <c r="C38" s="143" t="s">
        <v>392</v>
      </c>
      <c r="D38" s="149">
        <v>253.64</v>
      </c>
      <c r="E38" s="233">
        <f t="shared" si="1"/>
        <v>0.007045080013</v>
      </c>
      <c r="F38" s="233">
        <f t="shared" si="2"/>
        <v>0.905265839</v>
      </c>
    </row>
    <row r="39">
      <c r="A39" s="183"/>
      <c r="B39" s="183" t="s">
        <v>14</v>
      </c>
      <c r="C39" s="143" t="s">
        <v>393</v>
      </c>
      <c r="D39" s="149">
        <v>239.19</v>
      </c>
      <c r="E39" s="233">
        <f t="shared" si="1"/>
        <v>0.006643718216</v>
      </c>
      <c r="F39" s="233">
        <f t="shared" si="2"/>
        <v>0.9119095572</v>
      </c>
    </row>
    <row r="40">
      <c r="A40" s="185"/>
      <c r="B40" s="185" t="s">
        <v>123</v>
      </c>
      <c r="C40" s="143" t="s">
        <v>394</v>
      </c>
      <c r="D40" s="149">
        <v>235.02</v>
      </c>
      <c r="E40" s="233">
        <f t="shared" si="1"/>
        <v>0.006527892701</v>
      </c>
      <c r="F40" s="233">
        <f t="shared" si="2"/>
        <v>0.9184374499</v>
      </c>
    </row>
    <row r="41">
      <c r="A41" s="178"/>
      <c r="B41" s="178" t="s">
        <v>45</v>
      </c>
      <c r="C41" s="143" t="s">
        <v>395</v>
      </c>
      <c r="D41" s="149">
        <v>233.33</v>
      </c>
      <c r="E41" s="233">
        <f t="shared" si="1"/>
        <v>0.006480951425</v>
      </c>
      <c r="F41" s="233">
        <f t="shared" si="2"/>
        <v>0.9249184013</v>
      </c>
    </row>
    <row r="42">
      <c r="A42" s="183"/>
      <c r="B42" s="183" t="s">
        <v>267</v>
      </c>
      <c r="C42" s="143" t="s">
        <v>396</v>
      </c>
      <c r="D42" s="149">
        <v>230.11</v>
      </c>
      <c r="E42" s="233">
        <f t="shared" si="1"/>
        <v>0.006391513017</v>
      </c>
      <c r="F42" s="233">
        <f t="shared" si="2"/>
        <v>0.9313099144</v>
      </c>
    </row>
    <row r="43">
      <c r="A43" s="178"/>
      <c r="B43" s="178" t="s">
        <v>174</v>
      </c>
      <c r="C43" s="143" t="s">
        <v>397</v>
      </c>
      <c r="D43" s="149">
        <v>214.2</v>
      </c>
      <c r="E43" s="233">
        <f t="shared" si="1"/>
        <v>0.005949598402</v>
      </c>
      <c r="F43" s="233">
        <f t="shared" si="2"/>
        <v>0.9372595128</v>
      </c>
    </row>
    <row r="44">
      <c r="A44" s="178"/>
      <c r="B44" s="178" t="s">
        <v>178</v>
      </c>
      <c r="C44" s="199" t="s">
        <v>398</v>
      </c>
      <c r="D44" s="149">
        <v>210.07</v>
      </c>
      <c r="E44" s="233">
        <f t="shared" si="1"/>
        <v>0.005834883923</v>
      </c>
      <c r="F44" s="233">
        <f t="shared" si="2"/>
        <v>0.9430943967</v>
      </c>
    </row>
    <row r="45">
      <c r="A45" s="178"/>
      <c r="B45" s="178" t="s">
        <v>180</v>
      </c>
      <c r="C45" s="202" t="s">
        <v>399</v>
      </c>
      <c r="D45" s="149">
        <v>200.45</v>
      </c>
      <c r="E45" s="233">
        <f t="shared" si="1"/>
        <v>0.005567679737</v>
      </c>
      <c r="F45" s="233">
        <f t="shared" si="2"/>
        <v>0.9486620764</v>
      </c>
    </row>
    <row r="46">
      <c r="A46" s="183"/>
      <c r="B46" s="183" t="s">
        <v>23</v>
      </c>
      <c r="C46" s="143" t="s">
        <v>289</v>
      </c>
      <c r="D46" s="149">
        <v>200.0</v>
      </c>
      <c r="E46" s="233">
        <f t="shared" si="1"/>
        <v>0.005555180581</v>
      </c>
      <c r="F46" s="233">
        <f t="shared" si="2"/>
        <v>0.954217257</v>
      </c>
    </row>
    <row r="47">
      <c r="A47" s="178"/>
      <c r="B47" s="178" t="s">
        <v>150</v>
      </c>
      <c r="C47" s="143" t="s">
        <v>400</v>
      </c>
      <c r="D47" s="149">
        <v>187.67</v>
      </c>
      <c r="E47" s="233">
        <f t="shared" si="1"/>
        <v>0.005212703698</v>
      </c>
      <c r="F47" s="233">
        <f t="shared" si="2"/>
        <v>0.9594299607</v>
      </c>
    </row>
    <row r="48">
      <c r="A48" s="185"/>
      <c r="B48" s="185" t="s">
        <v>114</v>
      </c>
      <c r="C48" s="143" t="s">
        <v>401</v>
      </c>
      <c r="D48" s="149">
        <v>176.79</v>
      </c>
      <c r="E48" s="233">
        <f t="shared" si="1"/>
        <v>0.004910501874</v>
      </c>
      <c r="F48" s="233">
        <f t="shared" si="2"/>
        <v>0.9643404626</v>
      </c>
    </row>
    <row r="49">
      <c r="A49" s="183"/>
      <c r="B49" s="183" t="s">
        <v>102</v>
      </c>
      <c r="C49" s="143" t="s">
        <v>402</v>
      </c>
      <c r="D49" s="149">
        <v>161.5</v>
      </c>
      <c r="E49" s="233">
        <f t="shared" si="1"/>
        <v>0.004485808319</v>
      </c>
      <c r="F49" s="233">
        <f t="shared" si="2"/>
        <v>0.9688262709</v>
      </c>
    </row>
    <row r="50">
      <c r="A50" s="178"/>
      <c r="B50" s="178" t="s">
        <v>146</v>
      </c>
      <c r="C50" s="143" t="s">
        <v>403</v>
      </c>
      <c r="D50" s="149">
        <v>137.15</v>
      </c>
      <c r="E50" s="233">
        <f t="shared" si="1"/>
        <v>0.003809465083</v>
      </c>
      <c r="F50" s="233">
        <f t="shared" si="2"/>
        <v>0.972635736</v>
      </c>
    </row>
    <row r="51">
      <c r="A51" s="178"/>
      <c r="B51" s="178" t="s">
        <v>137</v>
      </c>
      <c r="C51" s="179" t="s">
        <v>404</v>
      </c>
      <c r="D51" s="149">
        <v>127.09</v>
      </c>
      <c r="E51" s="233">
        <f t="shared" si="1"/>
        <v>0.0035300395</v>
      </c>
      <c r="F51" s="233">
        <f t="shared" si="2"/>
        <v>0.9761657755</v>
      </c>
    </row>
    <row r="52">
      <c r="A52" s="178"/>
      <c r="B52" s="178" t="s">
        <v>48</v>
      </c>
      <c r="C52" s="179" t="s">
        <v>405</v>
      </c>
      <c r="D52" s="149">
        <v>113.9</v>
      </c>
      <c r="E52" s="233">
        <f t="shared" si="1"/>
        <v>0.003163675341</v>
      </c>
      <c r="F52" s="233">
        <f t="shared" si="2"/>
        <v>0.9793294508</v>
      </c>
    </row>
    <row r="53">
      <c r="A53" s="178"/>
      <c r="B53" s="178" t="s">
        <v>246</v>
      </c>
      <c r="C53" s="143" t="s">
        <v>406</v>
      </c>
      <c r="D53" s="149">
        <v>103.48</v>
      </c>
      <c r="E53" s="233">
        <f t="shared" si="1"/>
        <v>0.002874250433</v>
      </c>
      <c r="F53" s="233">
        <f t="shared" si="2"/>
        <v>0.9822037013</v>
      </c>
    </row>
    <row r="54">
      <c r="A54" s="178"/>
      <c r="B54" s="178" t="s">
        <v>188</v>
      </c>
      <c r="C54" s="143" t="s">
        <v>339</v>
      </c>
      <c r="D54" s="149">
        <v>99.95</v>
      </c>
      <c r="E54" s="233">
        <f t="shared" si="1"/>
        <v>0.002776201495</v>
      </c>
      <c r="F54" s="233">
        <f t="shared" si="2"/>
        <v>0.9849799027</v>
      </c>
    </row>
    <row r="55" ht="42.0" customHeight="1">
      <c r="A55" s="183"/>
      <c r="B55" s="183" t="s">
        <v>98</v>
      </c>
      <c r="C55" s="143" t="s">
        <v>407</v>
      </c>
      <c r="D55" s="149">
        <v>85.0</v>
      </c>
      <c r="E55" s="233">
        <f t="shared" si="1"/>
        <v>0.002360951747</v>
      </c>
      <c r="F55" s="233">
        <f t="shared" si="2"/>
        <v>0.9873408545</v>
      </c>
    </row>
    <row r="56">
      <c r="A56" s="178"/>
      <c r="B56" s="178" t="s">
        <v>253</v>
      </c>
      <c r="C56" s="143" t="s">
        <v>408</v>
      </c>
      <c r="D56" s="149">
        <v>81.72</v>
      </c>
      <c r="E56" s="233">
        <f t="shared" si="1"/>
        <v>0.002269846785</v>
      </c>
      <c r="F56" s="233">
        <f t="shared" si="2"/>
        <v>0.9896107013</v>
      </c>
    </row>
    <row r="57">
      <c r="A57" s="178"/>
      <c r="B57" s="178" t="s">
        <v>241</v>
      </c>
      <c r="C57" s="143" t="s">
        <v>409</v>
      </c>
      <c r="D57" s="149">
        <v>71.19</v>
      </c>
      <c r="E57" s="233">
        <f t="shared" si="1"/>
        <v>0.001977366528</v>
      </c>
      <c r="F57" s="233">
        <f t="shared" si="2"/>
        <v>0.9915880678</v>
      </c>
    </row>
    <row r="58">
      <c r="A58" s="183"/>
      <c r="B58" s="183" t="s">
        <v>222</v>
      </c>
      <c r="C58" s="143" t="s">
        <v>349</v>
      </c>
      <c r="D58" s="149">
        <v>48.42</v>
      </c>
      <c r="E58" s="233">
        <f t="shared" si="1"/>
        <v>0.001344909219</v>
      </c>
      <c r="F58" s="233">
        <f t="shared" si="2"/>
        <v>0.992932977</v>
      </c>
    </row>
    <row r="59">
      <c r="A59" s="178"/>
      <c r="B59" s="178" t="s">
        <v>172</v>
      </c>
      <c r="C59" s="199" t="s">
        <v>410</v>
      </c>
      <c r="D59" s="149">
        <v>47.3</v>
      </c>
      <c r="E59" s="233">
        <f t="shared" si="1"/>
        <v>0.001313800207</v>
      </c>
      <c r="F59" s="233">
        <f t="shared" si="2"/>
        <v>0.9942467772</v>
      </c>
    </row>
    <row r="60">
      <c r="A60" s="183"/>
      <c r="B60" s="183" t="s">
        <v>105</v>
      </c>
      <c r="C60" s="143" t="s">
        <v>411</v>
      </c>
      <c r="D60" s="149">
        <v>44.83</v>
      </c>
      <c r="E60" s="233">
        <f t="shared" si="1"/>
        <v>0.001245193727</v>
      </c>
      <c r="F60" s="233">
        <f t="shared" si="2"/>
        <v>0.995491971</v>
      </c>
    </row>
    <row r="61">
      <c r="A61" s="178"/>
      <c r="B61" s="178" t="s">
        <v>170</v>
      </c>
      <c r="C61" s="199" t="s">
        <v>412</v>
      </c>
      <c r="D61" s="149">
        <v>44.79</v>
      </c>
      <c r="E61" s="233">
        <f t="shared" si="1"/>
        <v>0.001244082691</v>
      </c>
      <c r="F61" s="233">
        <f t="shared" si="2"/>
        <v>0.9967360536</v>
      </c>
    </row>
    <row r="62">
      <c r="A62" s="178"/>
      <c r="B62" s="178" t="s">
        <v>33</v>
      </c>
      <c r="C62" s="143" t="s">
        <v>413</v>
      </c>
      <c r="D62" s="149">
        <v>36.51</v>
      </c>
      <c r="E62" s="233">
        <f t="shared" si="1"/>
        <v>0.001014098215</v>
      </c>
      <c r="F62" s="233">
        <f t="shared" si="2"/>
        <v>0.9977501519</v>
      </c>
    </row>
    <row r="63">
      <c r="A63" s="178"/>
      <c r="B63" s="178" t="s">
        <v>176</v>
      </c>
      <c r="C63" s="199" t="s">
        <v>414</v>
      </c>
      <c r="D63" s="149">
        <v>28.1</v>
      </c>
      <c r="E63" s="233">
        <f t="shared" si="1"/>
        <v>0.0007805028716</v>
      </c>
      <c r="F63" s="233">
        <f t="shared" si="2"/>
        <v>0.9985306547</v>
      </c>
    </row>
    <row r="64">
      <c r="A64" s="178"/>
      <c r="B64" s="178" t="s">
        <v>194</v>
      </c>
      <c r="C64" s="143" t="s">
        <v>342</v>
      </c>
      <c r="D64" s="149">
        <v>25.42</v>
      </c>
      <c r="E64" s="233">
        <f t="shared" si="1"/>
        <v>0.0007060634518</v>
      </c>
      <c r="F64" s="233">
        <f t="shared" si="2"/>
        <v>0.9992367182</v>
      </c>
    </row>
    <row r="65">
      <c r="A65" s="178"/>
      <c r="B65" s="178" t="s">
        <v>152</v>
      </c>
      <c r="C65" s="143" t="s">
        <v>415</v>
      </c>
      <c r="D65" s="149">
        <v>18.63</v>
      </c>
      <c r="E65" s="233">
        <f t="shared" si="1"/>
        <v>0.0005174650711</v>
      </c>
      <c r="F65" s="233">
        <f t="shared" si="2"/>
        <v>0.9997541833</v>
      </c>
    </row>
    <row r="66">
      <c r="A66" s="178"/>
      <c r="B66" s="178" t="s">
        <v>37</v>
      </c>
      <c r="C66" s="143" t="s">
        <v>416</v>
      </c>
      <c r="D66" s="149">
        <v>5.85</v>
      </c>
      <c r="E66" s="233">
        <f t="shared" si="1"/>
        <v>0.000162489032</v>
      </c>
      <c r="F66" s="233">
        <f t="shared" si="2"/>
        <v>0.9999166723</v>
      </c>
    </row>
    <row r="67">
      <c r="A67" s="178"/>
      <c r="B67" s="178" t="s">
        <v>41</v>
      </c>
      <c r="C67" s="143" t="s">
        <v>417</v>
      </c>
      <c r="D67" s="149">
        <v>3.0</v>
      </c>
      <c r="E67" s="233">
        <f t="shared" si="1"/>
        <v>0.00008332770871</v>
      </c>
      <c r="F67" s="233">
        <f t="shared" si="2"/>
        <v>1</v>
      </c>
    </row>
    <row r="68">
      <c r="A68" s="234"/>
      <c r="B68" s="161"/>
      <c r="C68" s="162"/>
      <c r="D68" s="167"/>
      <c r="E68" s="168"/>
      <c r="F68" s="168"/>
    </row>
    <row r="69">
      <c r="A69" s="235"/>
      <c r="B69" s="216"/>
      <c r="C69" s="134"/>
      <c r="D69" s="138">
        <f>SUM(D8:D67)</f>
        <v>36002.43</v>
      </c>
      <c r="E69" s="236"/>
      <c r="F69" s="139"/>
    </row>
    <row r="70" ht="12.75" customHeight="1">
      <c r="A70" s="218"/>
      <c r="B70" s="218"/>
      <c r="C70" s="219"/>
      <c r="D70" s="132"/>
      <c r="E70" s="132"/>
      <c r="F70" s="132"/>
    </row>
  </sheetData>
  <autoFilter ref="$B$7:$F$67">
    <sortState ref="B7:F67">
      <sortCondition descending="1" ref="D7:D67"/>
      <sortCondition ref="B7:B67"/>
    </sortState>
  </autoFilter>
  <mergeCells count="6">
    <mergeCell ref="B1:F1"/>
    <mergeCell ref="B2:F2"/>
    <mergeCell ref="B3:C3"/>
    <mergeCell ref="B4:F4"/>
    <mergeCell ref="B5:C5"/>
    <mergeCell ref="B6:C6"/>
  </mergeCells>
  <hyperlinks>
    <hyperlink r:id="rId1" ref="C15"/>
    <hyperlink r:id="rId2" ref="C18"/>
    <hyperlink r:id="rId3" ref="C44"/>
    <hyperlink r:id="rId4" ref="C45"/>
    <hyperlink r:id="rId5" ref="C59"/>
    <hyperlink r:id="rId6" ref="C61"/>
    <hyperlink r:id="rId7" ref="C63"/>
  </hyperlinks>
  <printOptions/>
  <pageMargins bottom="0.31661483491034215" footer="0.0" header="0.0" left="0.21835505855885665" right="0.2511083173426852" top="0.24019056441474232"/>
  <pageSetup fitToHeight="0" paperSize="9" orientation="landscape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7" width="18.88"/>
  </cols>
  <sheetData>
    <row r="1" ht="19.5" customHeight="1">
      <c r="A1" s="102" t="s">
        <v>273</v>
      </c>
      <c r="G1" s="102"/>
    </row>
    <row r="2" ht="17.25" customHeight="1">
      <c r="A2" s="105" t="s">
        <v>274</v>
      </c>
      <c r="G2" s="105"/>
    </row>
    <row r="3" ht="17.25" customHeight="1">
      <c r="A3" s="109" t="s">
        <v>418</v>
      </c>
      <c r="C3" s="105"/>
      <c r="D3" s="105"/>
      <c r="E3" s="106"/>
      <c r="F3" s="105"/>
      <c r="G3" s="105"/>
    </row>
    <row r="4" ht="17.25" customHeight="1">
      <c r="A4" s="108" t="s">
        <v>419</v>
      </c>
      <c r="G4" s="108"/>
    </row>
    <row r="5" ht="17.25" customHeight="1">
      <c r="A5" s="237" t="s">
        <v>277</v>
      </c>
      <c r="B5" s="111"/>
      <c r="C5" s="111"/>
      <c r="D5" s="111"/>
      <c r="E5" s="111"/>
      <c r="F5" s="111"/>
      <c r="G5" s="109"/>
    </row>
    <row r="6" ht="17.25" customHeight="1">
      <c r="A6" s="238" t="str">
        <f>'ORÇAMENTO '!A6</f>
        <v>DATA: 30 DE ABRIL DE 2025</v>
      </c>
      <c r="C6" s="237"/>
      <c r="D6" s="111"/>
      <c r="E6" s="111"/>
      <c r="F6" s="111"/>
      <c r="G6" s="109"/>
    </row>
    <row r="7" ht="15.0" customHeight="1">
      <c r="A7" s="239"/>
      <c r="B7" s="239"/>
      <c r="C7" s="239"/>
      <c r="D7" s="239"/>
      <c r="E7" s="239"/>
      <c r="F7" s="239"/>
      <c r="G7" s="239"/>
    </row>
    <row r="8">
      <c r="A8" s="240" t="s">
        <v>420</v>
      </c>
      <c r="B8" s="241" t="s">
        <v>421</v>
      </c>
      <c r="C8" s="242"/>
      <c r="D8" s="242"/>
      <c r="E8" s="242"/>
      <c r="F8" s="243"/>
      <c r="G8" s="244"/>
    </row>
    <row r="9">
      <c r="A9" s="245" t="s">
        <v>422</v>
      </c>
      <c r="B9" s="246" t="s">
        <v>423</v>
      </c>
      <c r="C9" s="242"/>
      <c r="D9" s="242"/>
      <c r="E9" s="242"/>
      <c r="F9" s="243"/>
      <c r="G9" s="247"/>
    </row>
    <row r="10">
      <c r="A10" s="248" t="s">
        <v>424</v>
      </c>
      <c r="B10" s="249" t="s">
        <v>425</v>
      </c>
      <c r="C10" s="249" t="s">
        <v>5</v>
      </c>
      <c r="D10" s="248" t="s">
        <v>426</v>
      </c>
      <c r="E10" s="250" t="s">
        <v>427</v>
      </c>
      <c r="F10" s="251" t="s">
        <v>428</v>
      </c>
      <c r="G10" s="252"/>
    </row>
    <row r="11">
      <c r="A11" s="253" t="s">
        <v>429</v>
      </c>
      <c r="B11" s="254" t="s">
        <v>430</v>
      </c>
      <c r="C11" s="255" t="s">
        <v>431</v>
      </c>
      <c r="D11" s="256">
        <v>1.0</v>
      </c>
      <c r="E11" s="257">
        <v>2.92</v>
      </c>
      <c r="F11" s="258">
        <f t="shared" ref="F11:F13" si="1">D11*E11</f>
        <v>2.92</v>
      </c>
      <c r="G11" s="259"/>
    </row>
    <row r="12">
      <c r="A12" s="253" t="s">
        <v>432</v>
      </c>
      <c r="B12" s="260" t="s">
        <v>433</v>
      </c>
      <c r="C12" s="255" t="s">
        <v>434</v>
      </c>
      <c r="D12" s="253">
        <v>0.16</v>
      </c>
      <c r="E12" s="261">
        <v>26.85</v>
      </c>
      <c r="F12" s="258">
        <f t="shared" si="1"/>
        <v>4.296</v>
      </c>
      <c r="G12" s="259"/>
    </row>
    <row r="13">
      <c r="A13" s="253" t="s">
        <v>435</v>
      </c>
      <c r="B13" s="260" t="s">
        <v>436</v>
      </c>
      <c r="C13" s="255" t="s">
        <v>434</v>
      </c>
      <c r="D13" s="253">
        <v>0.05</v>
      </c>
      <c r="E13" s="261">
        <v>22.56</v>
      </c>
      <c r="F13" s="258">
        <f t="shared" si="1"/>
        <v>1.128</v>
      </c>
      <c r="G13" s="259"/>
    </row>
    <row r="14">
      <c r="A14" s="262"/>
      <c r="B14" s="263"/>
      <c r="C14" s="263"/>
      <c r="D14" s="263"/>
      <c r="E14" s="264" t="s">
        <v>437</v>
      </c>
      <c r="F14" s="265">
        <f>SUM(F11:F13)</f>
        <v>8.344</v>
      </c>
      <c r="G14" s="266"/>
    </row>
    <row r="15">
      <c r="A15" s="267"/>
      <c r="B15" s="268"/>
      <c r="C15" s="268"/>
      <c r="D15" s="262"/>
      <c r="E15" s="268"/>
      <c r="F15" s="268"/>
      <c r="G15" s="268"/>
    </row>
    <row r="16">
      <c r="A16" s="269"/>
      <c r="B16" s="270"/>
      <c r="C16" s="270"/>
      <c r="D16" s="271"/>
      <c r="E16" s="272"/>
      <c r="F16" s="273"/>
      <c r="G16" s="274"/>
    </row>
    <row r="17">
      <c r="A17" s="275" t="s">
        <v>438</v>
      </c>
      <c r="B17" s="276" t="s">
        <v>439</v>
      </c>
      <c r="C17" s="242"/>
      <c r="D17" s="242"/>
      <c r="E17" s="242"/>
      <c r="F17" s="243"/>
      <c r="G17" s="277"/>
    </row>
    <row r="18">
      <c r="A18" s="278" t="s">
        <v>422</v>
      </c>
      <c r="B18" s="279" t="s">
        <v>440</v>
      </c>
      <c r="C18" s="280"/>
      <c r="D18" s="280"/>
      <c r="E18" s="280"/>
      <c r="F18" s="281"/>
      <c r="G18" s="282"/>
    </row>
    <row r="19">
      <c r="A19" s="248" t="s">
        <v>424</v>
      </c>
      <c r="B19" s="249" t="s">
        <v>425</v>
      </c>
      <c r="C19" s="249" t="s">
        <v>5</v>
      </c>
      <c r="D19" s="248" t="s">
        <v>426</v>
      </c>
      <c r="E19" s="250" t="s">
        <v>427</v>
      </c>
      <c r="F19" s="251" t="s">
        <v>428</v>
      </c>
      <c r="G19" s="252"/>
    </row>
    <row r="20">
      <c r="A20" s="283" t="s">
        <v>441</v>
      </c>
      <c r="B20" s="284" t="s">
        <v>442</v>
      </c>
      <c r="C20" s="285" t="s">
        <v>35</v>
      </c>
      <c r="D20" s="203">
        <v>0.5872</v>
      </c>
      <c r="E20" s="286">
        <v>18.5</v>
      </c>
      <c r="F20" s="287">
        <f t="shared" ref="F20:F24" si="2">D20*E20</f>
        <v>10.8632</v>
      </c>
      <c r="G20" s="288"/>
    </row>
    <row r="21">
      <c r="A21" s="283" t="s">
        <v>443</v>
      </c>
      <c r="B21" s="284" t="s">
        <v>444</v>
      </c>
      <c r="C21" s="285" t="s">
        <v>35</v>
      </c>
      <c r="D21" s="203">
        <v>1.1319</v>
      </c>
      <c r="E21" s="286">
        <v>70.37</v>
      </c>
      <c r="F21" s="287">
        <f t="shared" si="2"/>
        <v>79.651803</v>
      </c>
      <c r="G21" s="288"/>
    </row>
    <row r="22">
      <c r="A22" s="283" t="s">
        <v>445</v>
      </c>
      <c r="B22" s="284" t="s">
        <v>446</v>
      </c>
      <c r="C22" s="285" t="s">
        <v>43</v>
      </c>
      <c r="D22" s="203">
        <v>0.26</v>
      </c>
      <c r="E22" s="286">
        <v>8.12</v>
      </c>
      <c r="F22" s="287">
        <f t="shared" si="2"/>
        <v>2.1112</v>
      </c>
      <c r="G22" s="288"/>
    </row>
    <row r="23">
      <c r="A23" s="283" t="s">
        <v>447</v>
      </c>
      <c r="B23" s="284" t="s">
        <v>448</v>
      </c>
      <c r="C23" s="285" t="s">
        <v>434</v>
      </c>
      <c r="D23" s="203">
        <v>0.2102</v>
      </c>
      <c r="E23" s="286">
        <v>22.7</v>
      </c>
      <c r="F23" s="287">
        <f t="shared" si="2"/>
        <v>4.77154</v>
      </c>
      <c r="G23" s="288"/>
    </row>
    <row r="24">
      <c r="A24" s="283" t="s">
        <v>449</v>
      </c>
      <c r="B24" s="284" t="s">
        <v>450</v>
      </c>
      <c r="C24" s="285" t="s">
        <v>434</v>
      </c>
      <c r="D24" s="203">
        <v>0.9324</v>
      </c>
      <c r="E24" s="286">
        <v>26.5</v>
      </c>
      <c r="F24" s="287">
        <f t="shared" si="2"/>
        <v>24.7086</v>
      </c>
      <c r="G24" s="288"/>
    </row>
    <row r="25">
      <c r="A25" s="289"/>
      <c r="B25" s="289"/>
      <c r="C25" s="289"/>
      <c r="D25" s="290"/>
      <c r="E25" s="291" t="s">
        <v>437</v>
      </c>
      <c r="F25" s="292">
        <f>SUM(F20:F24)</f>
        <v>122.106343</v>
      </c>
      <c r="G25" s="293"/>
    </row>
    <row r="26">
      <c r="A26" s="294"/>
      <c r="B26" s="295"/>
      <c r="C26" s="295"/>
      <c r="D26" s="294"/>
      <c r="E26" s="295"/>
      <c r="F26" s="295"/>
      <c r="G26" s="295"/>
    </row>
    <row r="27">
      <c r="A27" s="262"/>
      <c r="B27" s="263"/>
      <c r="C27" s="263"/>
      <c r="D27" s="263"/>
      <c r="E27" s="264" t="s">
        <v>437</v>
      </c>
      <c r="F27" s="296" t="str">
        <f>SUM(#REF!)</f>
        <v>#REF!</v>
      </c>
      <c r="G27" s="266"/>
    </row>
    <row r="28">
      <c r="A28" s="294"/>
      <c r="B28" s="297"/>
      <c r="C28" s="295"/>
      <c r="D28" s="294"/>
      <c r="E28" s="295"/>
      <c r="F28" s="295"/>
      <c r="G28" s="295"/>
    </row>
    <row r="29">
      <c r="A29" s="298" t="s">
        <v>451</v>
      </c>
      <c r="B29" s="299" t="s">
        <v>452</v>
      </c>
      <c r="C29" s="242"/>
      <c r="D29" s="242"/>
      <c r="E29" s="242"/>
      <c r="F29" s="243"/>
      <c r="G29" s="300"/>
    </row>
    <row r="30">
      <c r="A30" s="301" t="s">
        <v>422</v>
      </c>
      <c r="B30" s="302" t="s">
        <v>453</v>
      </c>
      <c r="C30" s="280"/>
      <c r="D30" s="280"/>
      <c r="E30" s="280"/>
      <c r="F30" s="281"/>
      <c r="G30" s="303"/>
    </row>
    <row r="31">
      <c r="A31" s="304" t="s">
        <v>424</v>
      </c>
      <c r="B31" s="305" t="s">
        <v>425</v>
      </c>
      <c r="C31" s="305" t="s">
        <v>5</v>
      </c>
      <c r="D31" s="306" t="s">
        <v>426</v>
      </c>
      <c r="E31" s="307" t="s">
        <v>427</v>
      </c>
      <c r="F31" s="308" t="s">
        <v>428</v>
      </c>
      <c r="G31" s="309"/>
    </row>
    <row r="32">
      <c r="A32" s="310" t="s">
        <v>454</v>
      </c>
      <c r="B32" s="311" t="s">
        <v>455</v>
      </c>
      <c r="C32" s="312" t="s">
        <v>456</v>
      </c>
      <c r="D32" s="313">
        <v>0.01</v>
      </c>
      <c r="E32" s="314">
        <v>194.0</v>
      </c>
      <c r="F32" s="315">
        <f t="shared" ref="F32:F38" si="3">D32*E32</f>
        <v>1.94</v>
      </c>
      <c r="G32" s="316"/>
    </row>
    <row r="33">
      <c r="A33" s="317" t="s">
        <v>457</v>
      </c>
      <c r="B33" s="311" t="s">
        <v>458</v>
      </c>
      <c r="C33" s="312" t="s">
        <v>456</v>
      </c>
      <c r="D33" s="313">
        <v>0.05</v>
      </c>
      <c r="E33" s="318">
        <v>37.8</v>
      </c>
      <c r="F33" s="315">
        <f t="shared" si="3"/>
        <v>1.89</v>
      </c>
      <c r="G33" s="316"/>
    </row>
    <row r="34">
      <c r="A34" s="317" t="s">
        <v>459</v>
      </c>
      <c r="B34" s="311" t="s">
        <v>460</v>
      </c>
      <c r="C34" s="312" t="s">
        <v>456</v>
      </c>
      <c r="D34" s="313">
        <v>0.05</v>
      </c>
      <c r="E34" s="319">
        <v>13.52</v>
      </c>
      <c r="F34" s="315">
        <f t="shared" si="3"/>
        <v>0.676</v>
      </c>
      <c r="G34" s="316"/>
    </row>
    <row r="35">
      <c r="A35" s="317" t="s">
        <v>461</v>
      </c>
      <c r="B35" s="311" t="s">
        <v>462</v>
      </c>
      <c r="C35" s="312" t="s">
        <v>456</v>
      </c>
      <c r="D35" s="313">
        <v>0.2</v>
      </c>
      <c r="E35" s="318">
        <v>36.9</v>
      </c>
      <c r="F35" s="315">
        <f t="shared" si="3"/>
        <v>7.38</v>
      </c>
      <c r="G35" s="316"/>
    </row>
    <row r="36">
      <c r="A36" s="317" t="s">
        <v>463</v>
      </c>
      <c r="B36" s="311" t="s">
        <v>464</v>
      </c>
      <c r="C36" s="312" t="s">
        <v>434</v>
      </c>
      <c r="D36" s="320">
        <v>0.05</v>
      </c>
      <c r="E36" s="321">
        <v>26.5</v>
      </c>
      <c r="F36" s="315">
        <f t="shared" si="3"/>
        <v>1.325</v>
      </c>
      <c r="G36" s="316"/>
    </row>
    <row r="37">
      <c r="A37" s="317" t="s">
        <v>465</v>
      </c>
      <c r="B37" s="311" t="s">
        <v>466</v>
      </c>
      <c r="C37" s="312" t="s">
        <v>434</v>
      </c>
      <c r="D37" s="320">
        <v>0.2</v>
      </c>
      <c r="E37" s="322">
        <v>22.41</v>
      </c>
      <c r="F37" s="315">
        <f t="shared" si="3"/>
        <v>4.482</v>
      </c>
      <c r="G37" s="316"/>
    </row>
    <row r="38">
      <c r="A38" s="323" t="s">
        <v>467</v>
      </c>
      <c r="B38" s="311" t="s">
        <v>468</v>
      </c>
      <c r="C38" s="312" t="s">
        <v>456</v>
      </c>
      <c r="D38" s="313">
        <v>0.05</v>
      </c>
      <c r="E38" s="324">
        <v>18.58</v>
      </c>
      <c r="F38" s="315">
        <f t="shared" si="3"/>
        <v>0.929</v>
      </c>
      <c r="G38" s="316"/>
    </row>
    <row r="39">
      <c r="A39" s="325"/>
      <c r="B39" s="325"/>
      <c r="C39" s="325"/>
      <c r="D39" s="326"/>
      <c r="E39" s="327" t="s">
        <v>437</v>
      </c>
      <c r="F39" s="328">
        <f>SUM(F32:F38)</f>
        <v>18.622</v>
      </c>
      <c r="G39" s="309"/>
    </row>
    <row r="40">
      <c r="A40" s="294"/>
      <c r="B40" s="297"/>
      <c r="C40" s="295"/>
      <c r="D40" s="294"/>
      <c r="E40" s="295"/>
      <c r="F40" s="295"/>
      <c r="G40" s="295"/>
    </row>
    <row r="41">
      <c r="A41" s="240" t="s">
        <v>469</v>
      </c>
      <c r="B41" s="241" t="s">
        <v>470</v>
      </c>
      <c r="C41" s="242"/>
      <c r="D41" s="242"/>
      <c r="E41" s="242"/>
      <c r="F41" s="243"/>
      <c r="G41" s="244"/>
    </row>
    <row r="42">
      <c r="A42" s="253" t="s">
        <v>422</v>
      </c>
      <c r="B42" s="329" t="s">
        <v>471</v>
      </c>
      <c r="C42" s="280"/>
      <c r="D42" s="280"/>
      <c r="E42" s="280"/>
      <c r="F42" s="281"/>
      <c r="G42" s="330"/>
    </row>
    <row r="43">
      <c r="A43" s="248" t="s">
        <v>424</v>
      </c>
      <c r="B43" s="249" t="s">
        <v>425</v>
      </c>
      <c r="C43" s="249" t="s">
        <v>5</v>
      </c>
      <c r="D43" s="248" t="s">
        <v>426</v>
      </c>
      <c r="E43" s="250" t="s">
        <v>427</v>
      </c>
      <c r="F43" s="251" t="s">
        <v>428</v>
      </c>
      <c r="G43" s="252"/>
    </row>
    <row r="44">
      <c r="A44" s="253" t="s">
        <v>472</v>
      </c>
      <c r="B44" s="260" t="s">
        <v>473</v>
      </c>
      <c r="C44" s="255" t="s">
        <v>59</v>
      </c>
      <c r="D44" s="253">
        <v>0.2</v>
      </c>
      <c r="E44" s="331">
        <v>2.95</v>
      </c>
      <c r="F44" s="258">
        <f t="shared" ref="F44:F49" si="4">D44*E44</f>
        <v>0.59</v>
      </c>
      <c r="G44" s="259"/>
    </row>
    <row r="45">
      <c r="A45" s="253" t="s">
        <v>474</v>
      </c>
      <c r="B45" s="260" t="s">
        <v>475</v>
      </c>
      <c r="C45" s="255" t="s">
        <v>20</v>
      </c>
      <c r="D45" s="253">
        <v>0.002</v>
      </c>
      <c r="E45" s="332">
        <v>97.5</v>
      </c>
      <c r="F45" s="258">
        <f t="shared" si="4"/>
        <v>0.195</v>
      </c>
      <c r="G45" s="259"/>
    </row>
    <row r="46">
      <c r="A46" s="253" t="s">
        <v>476</v>
      </c>
      <c r="B46" s="254" t="s">
        <v>477</v>
      </c>
      <c r="C46" s="255" t="s">
        <v>478</v>
      </c>
      <c r="D46" s="333">
        <v>0.3</v>
      </c>
      <c r="E46" s="332">
        <v>8.72</v>
      </c>
      <c r="F46" s="258">
        <f t="shared" si="4"/>
        <v>2.616</v>
      </c>
      <c r="G46" s="259"/>
    </row>
    <row r="47">
      <c r="A47" s="253" t="s">
        <v>479</v>
      </c>
      <c r="B47" s="330" t="s">
        <v>480</v>
      </c>
      <c r="C47" s="255" t="s">
        <v>20</v>
      </c>
      <c r="D47" s="253">
        <v>0.05</v>
      </c>
      <c r="E47" s="332">
        <v>638.74</v>
      </c>
      <c r="F47" s="258">
        <f t="shared" si="4"/>
        <v>31.937</v>
      </c>
      <c r="G47" s="259"/>
    </row>
    <row r="48">
      <c r="A48" s="253" t="s">
        <v>463</v>
      </c>
      <c r="B48" s="254" t="s">
        <v>464</v>
      </c>
      <c r="C48" s="255" t="s">
        <v>434</v>
      </c>
      <c r="D48" s="333">
        <v>0.333</v>
      </c>
      <c r="E48" s="332">
        <v>26.5</v>
      </c>
      <c r="F48" s="258">
        <f t="shared" si="4"/>
        <v>8.8245</v>
      </c>
      <c r="G48" s="259"/>
    </row>
    <row r="49">
      <c r="A49" s="253" t="s">
        <v>465</v>
      </c>
      <c r="B49" s="254" t="s">
        <v>466</v>
      </c>
      <c r="C49" s="255" t="s">
        <v>434</v>
      </c>
      <c r="D49" s="333">
        <v>0.167</v>
      </c>
      <c r="E49" s="334">
        <f>E37</f>
        <v>22.41</v>
      </c>
      <c r="F49" s="258">
        <f t="shared" si="4"/>
        <v>3.74247</v>
      </c>
      <c r="G49" s="259"/>
    </row>
    <row r="50">
      <c r="A50" s="262"/>
      <c r="B50" s="263"/>
      <c r="C50" s="263"/>
      <c r="D50" s="263"/>
      <c r="E50" s="264" t="s">
        <v>437</v>
      </c>
      <c r="F50" s="335">
        <f>SUM(F44:F49)</f>
        <v>47.90497</v>
      </c>
      <c r="G50" s="266"/>
    </row>
    <row r="51">
      <c r="A51" s="294"/>
      <c r="B51" s="295"/>
      <c r="C51" s="295"/>
      <c r="D51" s="294"/>
      <c r="E51" s="295"/>
      <c r="F51" s="295"/>
      <c r="G51" s="295"/>
    </row>
    <row r="52">
      <c r="A52" s="240" t="s">
        <v>481</v>
      </c>
      <c r="B52" s="241" t="s">
        <v>482</v>
      </c>
      <c r="C52" s="242"/>
      <c r="D52" s="242"/>
      <c r="E52" s="242"/>
      <c r="F52" s="243"/>
      <c r="G52" s="244"/>
    </row>
    <row r="53">
      <c r="A53" s="245" t="s">
        <v>422</v>
      </c>
      <c r="B53" s="336" t="s">
        <v>483</v>
      </c>
      <c r="C53" s="242"/>
      <c r="D53" s="242"/>
      <c r="E53" s="242"/>
      <c r="F53" s="243"/>
      <c r="G53" s="337"/>
    </row>
    <row r="54">
      <c r="A54" s="248" t="s">
        <v>424</v>
      </c>
      <c r="B54" s="249" t="s">
        <v>425</v>
      </c>
      <c r="C54" s="249" t="s">
        <v>5</v>
      </c>
      <c r="D54" s="248" t="s">
        <v>426</v>
      </c>
      <c r="E54" s="250" t="s">
        <v>427</v>
      </c>
      <c r="F54" s="251" t="s">
        <v>428</v>
      </c>
      <c r="G54" s="252"/>
    </row>
    <row r="55">
      <c r="A55" s="338" t="s">
        <v>484</v>
      </c>
      <c r="B55" s="339" t="s">
        <v>485</v>
      </c>
      <c r="C55" s="340" t="s">
        <v>434</v>
      </c>
      <c r="D55" s="253">
        <v>0.2</v>
      </c>
      <c r="E55" s="261">
        <v>26.32</v>
      </c>
      <c r="F55" s="258">
        <f t="shared" ref="F55:F58" si="5">D55*E55</f>
        <v>5.264</v>
      </c>
      <c r="G55" s="259"/>
    </row>
    <row r="56">
      <c r="A56" s="253" t="s">
        <v>486</v>
      </c>
      <c r="B56" s="330" t="s">
        <v>487</v>
      </c>
      <c r="C56" s="255" t="s">
        <v>59</v>
      </c>
      <c r="D56" s="153">
        <v>0.1</v>
      </c>
      <c r="E56" s="341">
        <v>37.52</v>
      </c>
      <c r="F56" s="258">
        <f t="shared" si="5"/>
        <v>3.752</v>
      </c>
      <c r="G56" s="259"/>
    </row>
    <row r="57">
      <c r="A57" s="338" t="s">
        <v>488</v>
      </c>
      <c r="B57" s="339" t="s">
        <v>489</v>
      </c>
      <c r="C57" s="340" t="s">
        <v>43</v>
      </c>
      <c r="D57" s="338">
        <v>0.1</v>
      </c>
      <c r="E57" s="261">
        <v>26.0</v>
      </c>
      <c r="F57" s="258">
        <f t="shared" si="5"/>
        <v>2.6</v>
      </c>
      <c r="G57" s="259"/>
    </row>
    <row r="58">
      <c r="A58" s="253" t="s">
        <v>490</v>
      </c>
      <c r="B58" s="254" t="s">
        <v>491</v>
      </c>
      <c r="C58" s="340" t="s">
        <v>434</v>
      </c>
      <c r="D58" s="153">
        <v>0.4</v>
      </c>
      <c r="E58" s="341">
        <v>0.1</v>
      </c>
      <c r="F58" s="258">
        <f t="shared" si="5"/>
        <v>0.04</v>
      </c>
      <c r="G58" s="259"/>
    </row>
    <row r="59">
      <c r="A59" s="262"/>
      <c r="B59" s="263"/>
      <c r="C59" s="263"/>
      <c r="D59" s="263"/>
      <c r="E59" s="264" t="s">
        <v>437</v>
      </c>
      <c r="F59" s="335">
        <f>SUM(F55:F58)</f>
        <v>11.656</v>
      </c>
      <c r="G59" s="266"/>
    </row>
    <row r="60">
      <c r="A60" s="294"/>
      <c r="B60" s="295"/>
      <c r="C60" s="295"/>
      <c r="D60" s="294"/>
      <c r="E60" s="295"/>
      <c r="F60" s="295"/>
      <c r="G60" s="295"/>
    </row>
    <row r="61">
      <c r="A61" s="262"/>
      <c r="B61" s="263"/>
      <c r="C61" s="263"/>
      <c r="D61" s="263"/>
      <c r="E61" s="262"/>
      <c r="F61" s="342"/>
      <c r="G61" s="342"/>
    </row>
    <row r="62">
      <c r="A62" s="275" t="s">
        <v>492</v>
      </c>
      <c r="B62" s="343" t="s">
        <v>493</v>
      </c>
      <c r="C62" s="242"/>
      <c r="D62" s="242"/>
      <c r="E62" s="242"/>
      <c r="F62" s="243"/>
      <c r="G62" s="277"/>
    </row>
    <row r="63">
      <c r="A63" s="278" t="s">
        <v>422</v>
      </c>
      <c r="B63" s="344" t="s">
        <v>494</v>
      </c>
      <c r="C63" s="280"/>
      <c r="D63" s="280"/>
      <c r="E63" s="280"/>
      <c r="F63" s="281"/>
      <c r="G63" s="282"/>
    </row>
    <row r="64">
      <c r="A64" s="248" t="s">
        <v>424</v>
      </c>
      <c r="B64" s="249" t="s">
        <v>425</v>
      </c>
      <c r="C64" s="249" t="s">
        <v>5</v>
      </c>
      <c r="D64" s="248" t="s">
        <v>426</v>
      </c>
      <c r="E64" s="250" t="s">
        <v>427</v>
      </c>
      <c r="F64" s="251" t="s">
        <v>428</v>
      </c>
      <c r="G64" s="252"/>
    </row>
    <row r="65">
      <c r="A65" s="253" t="s">
        <v>495</v>
      </c>
      <c r="B65" s="330" t="s">
        <v>496</v>
      </c>
      <c r="C65" s="255" t="s">
        <v>59</v>
      </c>
      <c r="D65" s="253">
        <v>0.014</v>
      </c>
      <c r="E65" s="341">
        <v>3.59</v>
      </c>
      <c r="F65" s="258">
        <f t="shared" ref="F65:F67" si="6">D65*E65</f>
        <v>0.05026</v>
      </c>
      <c r="G65" s="259"/>
    </row>
    <row r="66">
      <c r="A66" s="253" t="s">
        <v>497</v>
      </c>
      <c r="B66" s="345" t="s">
        <v>498</v>
      </c>
      <c r="C66" s="255" t="s">
        <v>12</v>
      </c>
      <c r="D66" s="346">
        <v>1.0</v>
      </c>
      <c r="E66" s="341">
        <v>154.61</v>
      </c>
      <c r="F66" s="258">
        <f t="shared" si="6"/>
        <v>154.61</v>
      </c>
      <c r="G66" s="259"/>
    </row>
    <row r="67">
      <c r="A67" s="253" t="s">
        <v>499</v>
      </c>
      <c r="B67" s="347" t="s">
        <v>500</v>
      </c>
      <c r="C67" s="255" t="s">
        <v>434</v>
      </c>
      <c r="D67" s="346">
        <v>0.2381</v>
      </c>
      <c r="E67" s="341">
        <v>29.74</v>
      </c>
      <c r="F67" s="258">
        <f t="shared" si="6"/>
        <v>7.081094</v>
      </c>
      <c r="G67" s="259"/>
    </row>
    <row r="68">
      <c r="A68" s="262"/>
      <c r="B68" s="263"/>
      <c r="C68" s="263"/>
      <c r="D68" s="263"/>
      <c r="E68" s="264" t="s">
        <v>437</v>
      </c>
      <c r="F68" s="335">
        <f>SUM(F65:F67)</f>
        <v>161.741354</v>
      </c>
      <c r="G68" s="342"/>
    </row>
    <row r="69">
      <c r="A69" s="262"/>
      <c r="B69" s="263"/>
      <c r="C69" s="263"/>
      <c r="D69" s="263"/>
      <c r="E69" s="262"/>
      <c r="F69" s="342"/>
      <c r="G69" s="342"/>
    </row>
    <row r="70">
      <c r="A70" s="275" t="s">
        <v>501</v>
      </c>
      <c r="B70" s="343" t="s">
        <v>502</v>
      </c>
      <c r="C70" s="242"/>
      <c r="D70" s="242"/>
      <c r="E70" s="242"/>
      <c r="F70" s="243"/>
      <c r="G70" s="277"/>
    </row>
    <row r="71">
      <c r="A71" s="348" t="s">
        <v>422</v>
      </c>
      <c r="B71" s="349" t="s">
        <v>503</v>
      </c>
      <c r="C71" s="280"/>
      <c r="D71" s="280"/>
      <c r="E71" s="280"/>
      <c r="F71" s="281"/>
      <c r="G71" s="350"/>
    </row>
    <row r="72">
      <c r="A72" s="351" t="s">
        <v>424</v>
      </c>
      <c r="B72" s="352" t="s">
        <v>425</v>
      </c>
      <c r="C72" s="352" t="s">
        <v>5</v>
      </c>
      <c r="D72" s="353" t="s">
        <v>426</v>
      </c>
      <c r="E72" s="354" t="s">
        <v>427</v>
      </c>
      <c r="F72" s="355" t="s">
        <v>428</v>
      </c>
      <c r="G72" s="293"/>
    </row>
    <row r="73">
      <c r="A73" s="356" t="s">
        <v>361</v>
      </c>
      <c r="B73" s="357" t="s">
        <v>504</v>
      </c>
      <c r="C73" s="358" t="s">
        <v>478</v>
      </c>
      <c r="D73" s="359">
        <v>1.0</v>
      </c>
      <c r="E73" s="360">
        <v>51.9</v>
      </c>
      <c r="F73" s="361">
        <f t="shared" ref="F73:F75" si="7">D73*E73</f>
        <v>51.9</v>
      </c>
      <c r="G73" s="288"/>
    </row>
    <row r="74">
      <c r="A74" s="283" t="s">
        <v>505</v>
      </c>
      <c r="B74" s="284" t="s">
        <v>506</v>
      </c>
      <c r="C74" s="285" t="s">
        <v>434</v>
      </c>
      <c r="D74" s="203">
        <v>0.1727</v>
      </c>
      <c r="E74" s="286">
        <v>24.2</v>
      </c>
      <c r="F74" s="287">
        <f t="shared" si="7"/>
        <v>4.17934</v>
      </c>
      <c r="G74" s="288"/>
    </row>
    <row r="75">
      <c r="A75" s="283" t="s">
        <v>499</v>
      </c>
      <c r="B75" s="284" t="s">
        <v>500</v>
      </c>
      <c r="C75" s="285" t="s">
        <v>434</v>
      </c>
      <c r="D75" s="203">
        <v>0.4144</v>
      </c>
      <c r="E75" s="286">
        <f>E67</f>
        <v>29.74</v>
      </c>
      <c r="F75" s="287">
        <f t="shared" si="7"/>
        <v>12.324256</v>
      </c>
      <c r="G75" s="288"/>
    </row>
    <row r="76">
      <c r="A76" s="289"/>
      <c r="B76" s="289"/>
      <c r="C76" s="289"/>
      <c r="D76" s="290"/>
      <c r="E76" s="291" t="s">
        <v>437</v>
      </c>
      <c r="F76" s="292">
        <f>SUM(F73:F75)</f>
        <v>68.403596</v>
      </c>
      <c r="G76" s="362"/>
    </row>
    <row r="77">
      <c r="A77" s="363"/>
      <c r="B77" s="364"/>
      <c r="E77" s="365"/>
      <c r="F77" s="366"/>
      <c r="G77" s="366"/>
    </row>
    <row r="78">
      <c r="A78" s="367"/>
      <c r="B78" s="367"/>
      <c r="C78" s="367"/>
      <c r="D78" s="367"/>
      <c r="E78" s="367"/>
      <c r="F78" s="367"/>
      <c r="G78" s="367"/>
    </row>
    <row r="79">
      <c r="A79" s="298" t="s">
        <v>507</v>
      </c>
      <c r="B79" s="299" t="s">
        <v>508</v>
      </c>
      <c r="C79" s="242"/>
      <c r="D79" s="242"/>
      <c r="E79" s="242"/>
      <c r="F79" s="243"/>
      <c r="G79" s="300"/>
    </row>
    <row r="80">
      <c r="A80" s="278" t="s">
        <v>422</v>
      </c>
      <c r="B80" s="368" t="s">
        <v>509</v>
      </c>
      <c r="C80" s="280"/>
      <c r="D80" s="280"/>
      <c r="E80" s="280"/>
      <c r="F80" s="281"/>
      <c r="G80" s="369"/>
    </row>
    <row r="81">
      <c r="A81" s="370" t="s">
        <v>424</v>
      </c>
      <c r="B81" s="371" t="s">
        <v>425</v>
      </c>
      <c r="C81" s="371" t="s">
        <v>5</v>
      </c>
      <c r="D81" s="353" t="s">
        <v>426</v>
      </c>
      <c r="E81" s="354" t="s">
        <v>427</v>
      </c>
      <c r="F81" s="355" t="s">
        <v>428</v>
      </c>
      <c r="G81" s="293"/>
    </row>
    <row r="82">
      <c r="A82" s="317" t="s">
        <v>510</v>
      </c>
      <c r="B82" s="311" t="s">
        <v>511</v>
      </c>
      <c r="C82" s="312" t="s">
        <v>43</v>
      </c>
      <c r="D82" s="372">
        <v>1.1</v>
      </c>
      <c r="E82" s="373">
        <v>0.69</v>
      </c>
      <c r="F82" s="315">
        <f t="shared" ref="F82:F84" si="8">D82*E82</f>
        <v>0.759</v>
      </c>
      <c r="G82" s="316"/>
    </row>
    <row r="83">
      <c r="A83" s="317" t="s">
        <v>512</v>
      </c>
      <c r="B83" s="311" t="s">
        <v>513</v>
      </c>
      <c r="C83" s="312" t="s">
        <v>434</v>
      </c>
      <c r="D83" s="372">
        <v>0.039</v>
      </c>
      <c r="E83" s="373">
        <v>29.79</v>
      </c>
      <c r="F83" s="315">
        <f t="shared" si="8"/>
        <v>1.16181</v>
      </c>
      <c r="G83" s="316"/>
    </row>
    <row r="84">
      <c r="A84" s="317" t="s">
        <v>465</v>
      </c>
      <c r="B84" s="311" t="s">
        <v>466</v>
      </c>
      <c r="C84" s="312" t="s">
        <v>434</v>
      </c>
      <c r="D84" s="372">
        <v>0.014</v>
      </c>
      <c r="E84" s="373">
        <f>E37</f>
        <v>22.41</v>
      </c>
      <c r="F84" s="315">
        <f t="shared" si="8"/>
        <v>0.31374</v>
      </c>
      <c r="G84" s="316"/>
    </row>
    <row r="85">
      <c r="A85" s="289"/>
      <c r="B85" s="289"/>
      <c r="C85" s="289"/>
      <c r="D85" s="290"/>
      <c r="E85" s="291" t="s">
        <v>437</v>
      </c>
      <c r="F85" s="374">
        <f>SUM(F82:F84)</f>
        <v>2.23455</v>
      </c>
      <c r="G85" s="362"/>
    </row>
    <row r="86">
      <c r="A86" s="367"/>
      <c r="B86" s="367"/>
      <c r="C86" s="367"/>
      <c r="D86" s="367"/>
      <c r="E86" s="367"/>
      <c r="F86" s="367"/>
      <c r="G86" s="367"/>
    </row>
    <row r="87" ht="15.75" customHeight="1">
      <c r="A87" s="375"/>
      <c r="B87" s="375"/>
      <c r="C87" s="375"/>
      <c r="D87" s="376"/>
      <c r="E87" s="377"/>
      <c r="F87" s="362"/>
      <c r="G87" s="362"/>
    </row>
    <row r="88" ht="15.75" customHeight="1">
      <c r="A88" s="378"/>
      <c r="B88" s="378"/>
      <c r="C88" s="378"/>
      <c r="D88" s="378"/>
      <c r="E88" s="378"/>
      <c r="F88" s="378"/>
      <c r="G88" s="378"/>
    </row>
    <row r="89" ht="15.75" customHeight="1">
      <c r="A89" s="378"/>
      <c r="B89" s="378"/>
      <c r="C89" s="378"/>
      <c r="D89" s="378"/>
      <c r="E89" s="378"/>
      <c r="F89" s="378"/>
      <c r="G89" s="378"/>
    </row>
    <row r="90" ht="15.75" customHeight="1">
      <c r="A90" s="378"/>
      <c r="B90" s="378"/>
      <c r="C90" s="378"/>
      <c r="D90" s="378"/>
      <c r="E90" s="378"/>
      <c r="F90" s="378"/>
      <c r="G90" s="378"/>
    </row>
    <row r="91" ht="15.75" customHeight="1">
      <c r="A91" s="378" t="s">
        <v>366</v>
      </c>
      <c r="G91" s="378"/>
    </row>
    <row r="92" ht="15.75" customHeight="1">
      <c r="A92" s="379" t="s">
        <v>367</v>
      </c>
      <c r="G92" s="379"/>
    </row>
    <row r="93" ht="15.75" customHeight="1">
      <c r="A93" s="379" t="s">
        <v>368</v>
      </c>
      <c r="G93" s="379"/>
    </row>
    <row r="94" ht="15.75" customHeight="1">
      <c r="A94" s="379" t="s">
        <v>369</v>
      </c>
      <c r="G94" s="379"/>
    </row>
  </sheetData>
  <mergeCells count="28">
    <mergeCell ref="A1:F1"/>
    <mergeCell ref="A2:F2"/>
    <mergeCell ref="A3:B3"/>
    <mergeCell ref="A4:F4"/>
    <mergeCell ref="A5:F5"/>
    <mergeCell ref="A6:B6"/>
    <mergeCell ref="C6:F6"/>
    <mergeCell ref="B8:F8"/>
    <mergeCell ref="B9:F9"/>
    <mergeCell ref="B17:F17"/>
    <mergeCell ref="B18:F18"/>
    <mergeCell ref="B29:F29"/>
    <mergeCell ref="B30:F30"/>
    <mergeCell ref="B41:F41"/>
    <mergeCell ref="B77:D77"/>
    <mergeCell ref="B79:F79"/>
    <mergeCell ref="B80:F80"/>
    <mergeCell ref="A91:F91"/>
    <mergeCell ref="A92:F92"/>
    <mergeCell ref="A93:F93"/>
    <mergeCell ref="A94:F94"/>
    <mergeCell ref="B42:F42"/>
    <mergeCell ref="B52:F52"/>
    <mergeCell ref="B53:F53"/>
    <mergeCell ref="B62:F62"/>
    <mergeCell ref="B63:F63"/>
    <mergeCell ref="B70:F70"/>
    <mergeCell ref="B71:F71"/>
  </mergeCells>
  <hyperlinks>
    <hyperlink r:id="rId1" ref="B73"/>
  </hyperlinks>
  <printOptions gridLines="1" horizontalCentered="1"/>
  <pageMargins bottom="0.22460808181642242" footer="0.0" header="0.0" left="0.2566949506473399" right="0.2887818194782574" top="0.2566949506473399"/>
  <pageSetup fitToHeight="0" paperSize="9" cellComments="atEnd" orientation="portrait" pageOrder="overThenDown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380" t="s">
        <v>273</v>
      </c>
      <c r="B1" s="3"/>
      <c r="C1" s="3"/>
      <c r="D1" s="3"/>
      <c r="E1" s="3"/>
      <c r="F1" s="381"/>
    </row>
    <row r="2" ht="17.25" customHeight="1">
      <c r="A2" s="105" t="s">
        <v>274</v>
      </c>
      <c r="F2" s="367"/>
    </row>
    <row r="3" ht="17.25" customHeight="1">
      <c r="A3" s="109" t="s">
        <v>514</v>
      </c>
      <c r="F3" s="367"/>
    </row>
    <row r="4" ht="17.25" customHeight="1">
      <c r="A4" s="108" t="s">
        <v>419</v>
      </c>
      <c r="F4" s="367"/>
    </row>
    <row r="5" ht="17.25" customHeight="1">
      <c r="A5" s="382" t="str">
        <f>'ORÇAMENTO '!A6</f>
        <v>DATA: 30 DE ABRIL DE 2025</v>
      </c>
      <c r="F5" s="367"/>
    </row>
    <row r="6" ht="17.25" customHeight="1">
      <c r="A6" s="383"/>
      <c r="B6" s="384"/>
      <c r="C6" s="385"/>
      <c r="D6" s="385"/>
      <c r="E6" s="385"/>
      <c r="F6" s="385"/>
    </row>
    <row r="7" ht="17.25" customHeight="1">
      <c r="A7" s="383"/>
      <c r="B7" s="386"/>
      <c r="C7" s="387"/>
      <c r="D7" s="387"/>
      <c r="E7" s="387"/>
      <c r="F7" s="387"/>
    </row>
    <row r="8" ht="28.5" customHeight="1">
      <c r="A8" s="388" t="s">
        <v>515</v>
      </c>
      <c r="B8" s="3"/>
      <c r="C8" s="3"/>
      <c r="D8" s="3"/>
      <c r="E8" s="3"/>
      <c r="F8" s="3"/>
    </row>
    <row r="9" ht="28.5" customHeight="1">
      <c r="A9" s="389"/>
      <c r="B9" s="389"/>
      <c r="C9" s="389"/>
      <c r="D9" s="389"/>
      <c r="E9" s="389"/>
      <c r="F9" s="389"/>
    </row>
    <row r="10">
      <c r="A10" s="390" t="s">
        <v>2</v>
      </c>
      <c r="B10" s="391" t="s">
        <v>3</v>
      </c>
      <c r="C10" s="391" t="s">
        <v>516</v>
      </c>
      <c r="D10" s="391" t="s">
        <v>283</v>
      </c>
      <c r="E10" s="391" t="s">
        <v>517</v>
      </c>
      <c r="F10" s="391" t="s">
        <v>518</v>
      </c>
    </row>
    <row r="11" ht="13.5" customHeight="1">
      <c r="A11" s="392"/>
      <c r="B11" s="392"/>
      <c r="C11" s="392"/>
      <c r="D11" s="392"/>
      <c r="E11" s="392"/>
      <c r="F11" s="392"/>
    </row>
    <row r="12" ht="15.75" customHeight="1">
      <c r="A12" s="393">
        <v>1.0</v>
      </c>
      <c r="B12" s="394" t="str">
        <f>'ORÇAMENTO '!B9</f>
        <v>ITENS PRELIMINARES</v>
      </c>
      <c r="C12" s="395">
        <f>'ORÇAMENTO '!I9</f>
        <v>1893.95</v>
      </c>
      <c r="D12" s="396">
        <f>C12/C$30</f>
        <v>0.05260617131</v>
      </c>
      <c r="E12" s="397">
        <f t="shared" ref="E12:F12" si="1">E13*$C12</f>
        <v>946.975</v>
      </c>
      <c r="F12" s="397">
        <f t="shared" si="1"/>
        <v>946.975</v>
      </c>
    </row>
    <row r="13" ht="15.75" customHeight="1">
      <c r="A13" s="392"/>
      <c r="B13" s="392"/>
      <c r="C13" s="392"/>
      <c r="D13" s="392"/>
      <c r="E13" s="398">
        <v>0.5</v>
      </c>
      <c r="F13" s="398">
        <v>0.5</v>
      </c>
    </row>
    <row r="14" ht="15.75" customHeight="1">
      <c r="A14" s="393">
        <v>2.0</v>
      </c>
      <c r="B14" s="394" t="str">
        <f>'ORÇAMENTO '!B16</f>
        <v>COBERTURA E ALVENARIA</v>
      </c>
      <c r="C14" s="395">
        <f>'ORÇAMENTO '!I16</f>
        <v>963.41</v>
      </c>
      <c r="D14" s="396">
        <f>C14/C$30</f>
        <v>0.02675958262</v>
      </c>
      <c r="E14" s="397">
        <f t="shared" ref="E14:F14" si="2">E15*$C14</f>
        <v>770.728</v>
      </c>
      <c r="F14" s="397">
        <f t="shared" si="2"/>
        <v>192.682</v>
      </c>
    </row>
    <row r="15" ht="15.75" customHeight="1">
      <c r="A15" s="392"/>
      <c r="B15" s="392"/>
      <c r="C15" s="392"/>
      <c r="D15" s="392"/>
      <c r="E15" s="398">
        <v>0.8</v>
      </c>
      <c r="F15" s="398">
        <v>0.2</v>
      </c>
    </row>
    <row r="16" ht="15.75" customHeight="1">
      <c r="A16" s="393">
        <v>3.0</v>
      </c>
      <c r="B16" s="399" t="str">
        <f>'ORÇAMENTO '!B25</f>
        <v>REVESTIMENTOS</v>
      </c>
      <c r="C16" s="395">
        <f>'ORÇAMENTO '!I25</f>
        <v>1067.87</v>
      </c>
      <c r="D16" s="396">
        <f>C16/C$30</f>
        <v>0.02966105343</v>
      </c>
      <c r="E16" s="397">
        <f t="shared" ref="E16:F16" si="3">E17*$C16</f>
        <v>533.935</v>
      </c>
      <c r="F16" s="397">
        <f t="shared" si="3"/>
        <v>533.935</v>
      </c>
    </row>
    <row r="17" ht="15.75" customHeight="1">
      <c r="A17" s="392"/>
      <c r="B17" s="392"/>
      <c r="C17" s="392"/>
      <c r="D17" s="392"/>
      <c r="E17" s="400">
        <v>0.5</v>
      </c>
      <c r="F17" s="400">
        <v>0.5</v>
      </c>
    </row>
    <row r="18" ht="15.75" customHeight="1">
      <c r="A18" s="393">
        <v>4.0</v>
      </c>
      <c r="B18" s="399" t="str">
        <f>'ORÇAMENTO '!B31</f>
        <v>PISOS</v>
      </c>
      <c r="C18" s="395">
        <f>'ORÇAMENTO '!I31</f>
        <v>1714.56</v>
      </c>
      <c r="D18" s="396">
        <f>C18/C$30</f>
        <v>0.04762345208</v>
      </c>
      <c r="E18" s="397">
        <f t="shared" ref="E18:F18" si="4">E19*$C18</f>
        <v>857.28</v>
      </c>
      <c r="F18" s="397">
        <f t="shared" si="4"/>
        <v>857.28</v>
      </c>
    </row>
    <row r="19" ht="15.75" customHeight="1">
      <c r="A19" s="392"/>
      <c r="B19" s="392"/>
      <c r="C19" s="392"/>
      <c r="D19" s="392"/>
      <c r="E19" s="400">
        <v>0.5</v>
      </c>
      <c r="F19" s="400">
        <v>0.5</v>
      </c>
    </row>
    <row r="20" ht="15.75" customHeight="1">
      <c r="A20" s="393">
        <v>5.0</v>
      </c>
      <c r="B20" s="399" t="str">
        <f>'ORÇAMENTO '!B37</f>
        <v>ESQUADRIAS</v>
      </c>
      <c r="C20" s="395">
        <f>'ORÇAMENTO '!I37</f>
        <v>7017.52</v>
      </c>
      <c r="D20" s="396">
        <f>C20/C$30</f>
        <v>0.1949179541</v>
      </c>
      <c r="E20" s="397">
        <f t="shared" ref="E20:F20" si="5">E21*$C20</f>
        <v>4210.512</v>
      </c>
      <c r="F20" s="397">
        <f t="shared" si="5"/>
        <v>2807.008</v>
      </c>
    </row>
    <row r="21" ht="15.75" customHeight="1">
      <c r="A21" s="392"/>
      <c r="B21" s="392"/>
      <c r="C21" s="392"/>
      <c r="D21" s="392"/>
      <c r="E21" s="400">
        <v>0.6</v>
      </c>
      <c r="F21" s="400">
        <v>0.4</v>
      </c>
    </row>
    <row r="22" ht="15.75" customHeight="1">
      <c r="A22" s="393">
        <v>6.0</v>
      </c>
      <c r="B22" s="399" t="str">
        <f>'ORÇAMENTO '!B49</f>
        <v>INSTALAÇÕES</v>
      </c>
      <c r="C22" s="395">
        <f>'ORÇAMENTO '!I49</f>
        <v>7075.82</v>
      </c>
      <c r="D22" s="396">
        <f>C22/C$30</f>
        <v>0.1965372893</v>
      </c>
      <c r="E22" s="397">
        <f t="shared" ref="E22:F22" si="6">E23*$C22</f>
        <v>3537.91</v>
      </c>
      <c r="F22" s="397">
        <f t="shared" si="6"/>
        <v>3537.91</v>
      </c>
    </row>
    <row r="23" ht="15.75" customHeight="1">
      <c r="A23" s="392"/>
      <c r="B23" s="392"/>
      <c r="C23" s="392"/>
      <c r="D23" s="392"/>
      <c r="E23" s="400">
        <v>0.5</v>
      </c>
      <c r="F23" s="400">
        <v>0.5</v>
      </c>
    </row>
    <row r="24" ht="15.75" customHeight="1">
      <c r="A24" s="393">
        <v>7.0</v>
      </c>
      <c r="B24" s="399" t="str">
        <f>'ORÇAMENTO '!B68</f>
        <v>SINALIZAÇÃO</v>
      </c>
      <c r="C24" s="395">
        <f>'ORÇAMENTO '!I68</f>
        <v>3817.37</v>
      </c>
      <c r="D24" s="396">
        <f>C24/C$30</f>
        <v>0.1060308985</v>
      </c>
      <c r="E24" s="397">
        <f t="shared" ref="E24:F24" si="7">E25*$C24</f>
        <v>0</v>
      </c>
      <c r="F24" s="397">
        <f t="shared" si="7"/>
        <v>3817.37</v>
      </c>
    </row>
    <row r="25" ht="15.75" customHeight="1">
      <c r="A25" s="392"/>
      <c r="B25" s="392"/>
      <c r="C25" s="392"/>
      <c r="D25" s="392"/>
      <c r="E25" s="400"/>
      <c r="F25" s="400">
        <v>1.0</v>
      </c>
    </row>
    <row r="26" ht="15.75" customHeight="1">
      <c r="A26" s="393">
        <v>8.0</v>
      </c>
      <c r="B26" s="399" t="str">
        <f>'ORÇAMENTO '!B72</f>
        <v>PINTURA</v>
      </c>
      <c r="C26" s="395">
        <f>'ORÇAMENTO '!I72</f>
        <v>11572.4</v>
      </c>
      <c r="D26" s="396">
        <f>C26/C$30</f>
        <v>0.3214338588</v>
      </c>
      <c r="E26" s="397">
        <f t="shared" ref="E26:F26" si="8">E27*$C26</f>
        <v>4628.96</v>
      </c>
      <c r="F26" s="397">
        <f t="shared" si="8"/>
        <v>6943.44</v>
      </c>
    </row>
    <row r="27" ht="15.75" customHeight="1">
      <c r="A27" s="392"/>
      <c r="B27" s="392"/>
      <c r="C27" s="392"/>
      <c r="D27" s="392"/>
      <c r="E27" s="400">
        <v>0.4</v>
      </c>
      <c r="F27" s="400">
        <v>0.6</v>
      </c>
    </row>
    <row r="28" ht="15.75" customHeight="1">
      <c r="A28" s="393">
        <v>9.0</v>
      </c>
      <c r="B28" s="399" t="str">
        <f>'ORÇAMENTO '!B83</f>
        <v>DIVERSOS</v>
      </c>
      <c r="C28" s="395">
        <f>'ORÇAMENTO '!I83</f>
        <v>879.53</v>
      </c>
      <c r="D28" s="396">
        <f>C28/C$30</f>
        <v>0.02442973988</v>
      </c>
      <c r="E28" s="397">
        <f t="shared" ref="E28:F28" si="9">E29*$C28</f>
        <v>0</v>
      </c>
      <c r="F28" s="397">
        <f t="shared" si="9"/>
        <v>879.53</v>
      </c>
    </row>
    <row r="29" ht="15.75" customHeight="1">
      <c r="A29" s="392"/>
      <c r="B29" s="392"/>
      <c r="C29" s="392"/>
      <c r="D29" s="392"/>
      <c r="E29" s="400"/>
      <c r="F29" s="400">
        <v>1.0</v>
      </c>
    </row>
    <row r="30" ht="31.5" customHeight="1">
      <c r="A30" s="401"/>
      <c r="B30" s="402" t="s">
        <v>519</v>
      </c>
      <c r="C30" s="403">
        <f t="shared" ref="C30:D30" si="10">SUM(C12:C29)</f>
        <v>36002.43</v>
      </c>
      <c r="D30" s="404">
        <f t="shared" si="10"/>
        <v>1</v>
      </c>
      <c r="E30" s="405">
        <f t="shared" ref="E30:F30" si="11">E12+E14+E16+E18+E20+E22+E24+E26+E28</f>
        <v>15486.3</v>
      </c>
      <c r="F30" s="406">
        <f t="shared" si="11"/>
        <v>20516.13</v>
      </c>
    </row>
    <row r="31" ht="31.5" customHeight="1">
      <c r="A31" s="401"/>
      <c r="B31" s="402" t="s">
        <v>520</v>
      </c>
      <c r="C31" s="407" t="s">
        <v>13</v>
      </c>
      <c r="D31" s="153" t="s">
        <v>13</v>
      </c>
      <c r="E31" s="406">
        <f>E30</f>
        <v>15486.3</v>
      </c>
      <c r="F31" s="406">
        <f>E31+F30</f>
        <v>36002.43</v>
      </c>
    </row>
    <row r="32" ht="31.5" customHeight="1">
      <c r="A32" s="401"/>
      <c r="B32" s="402" t="s">
        <v>521</v>
      </c>
      <c r="C32" s="407" t="s">
        <v>13</v>
      </c>
      <c r="D32" s="153" t="s">
        <v>13</v>
      </c>
      <c r="E32" s="400">
        <f t="shared" ref="E32:F32" si="12">E30/$C$30</f>
        <v>0.4301459651</v>
      </c>
      <c r="F32" s="400">
        <f t="shared" si="12"/>
        <v>0.5698540349</v>
      </c>
    </row>
    <row r="33" ht="31.5" customHeight="1">
      <c r="A33" s="401"/>
      <c r="B33" s="402" t="s">
        <v>522</v>
      </c>
      <c r="C33" s="407" t="s">
        <v>13</v>
      </c>
      <c r="D33" s="153" t="s">
        <v>13</v>
      </c>
      <c r="E33" s="400">
        <f t="shared" ref="E33:F33" si="13">E31/$C30</f>
        <v>0.4301459651</v>
      </c>
      <c r="F33" s="400">
        <f t="shared" si="13"/>
        <v>1</v>
      </c>
    </row>
    <row r="34" ht="15.75" customHeight="1">
      <c r="A34" s="408"/>
      <c r="B34" s="408"/>
      <c r="C34" s="408"/>
      <c r="D34" s="408"/>
      <c r="E34" s="408"/>
      <c r="F34" s="408"/>
    </row>
    <row r="35" ht="15.75" customHeight="1">
      <c r="A35" s="408"/>
      <c r="B35" s="408"/>
      <c r="C35" s="409"/>
      <c r="D35" s="410"/>
      <c r="E35" s="408"/>
      <c r="F35" s="408"/>
    </row>
    <row r="36" ht="15.75" customHeight="1">
      <c r="A36" s="294"/>
      <c r="B36" s="294"/>
      <c r="C36" s="294"/>
      <c r="D36" s="294"/>
      <c r="E36" s="294"/>
      <c r="F36" s="294"/>
    </row>
    <row r="37" ht="15.75" customHeight="1">
      <c r="A37" s="294"/>
      <c r="B37" s="294"/>
      <c r="C37" s="294"/>
      <c r="D37" s="294"/>
      <c r="E37" s="294"/>
      <c r="F37" s="294"/>
    </row>
    <row r="38" ht="15.75" customHeight="1">
      <c r="A38" s="294"/>
      <c r="B38" s="294"/>
      <c r="C38" s="294"/>
      <c r="D38" s="294"/>
      <c r="E38" s="294"/>
      <c r="F38" s="294"/>
    </row>
    <row r="39" ht="15.75" customHeight="1">
      <c r="A39" s="411" t="s">
        <v>366</v>
      </c>
    </row>
    <row r="40">
      <c r="A40" s="294" t="s">
        <v>367</v>
      </c>
    </row>
    <row r="41">
      <c r="A41" s="294" t="s">
        <v>368</v>
      </c>
    </row>
    <row r="42" ht="13.5" customHeight="1">
      <c r="A42" s="294" t="s">
        <v>369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75" footer="0.0" header="0.0" left="0.25" right="0.25" top="0.75"/>
  <pageSetup fitToWidth="0"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412" t="s">
        <v>273</v>
      </c>
    </row>
    <row r="2" ht="17.25" customHeight="1">
      <c r="A2" s="413" t="s">
        <v>274</v>
      </c>
    </row>
    <row r="3" ht="17.25" customHeight="1">
      <c r="A3" s="414" t="s">
        <v>523</v>
      </c>
      <c r="C3" s="413"/>
      <c r="D3" s="413"/>
      <c r="E3" s="415"/>
      <c r="F3" s="413"/>
    </row>
    <row r="4" ht="17.25" customHeight="1">
      <c r="A4" s="416" t="s">
        <v>524</v>
      </c>
    </row>
    <row r="5" ht="17.25" customHeight="1">
      <c r="A5" s="417" t="str">
        <f>'ORÇAMENTO '!A6</f>
        <v>DATA: 30 DE ABRIL DE 2025</v>
      </c>
      <c r="B5" s="111"/>
      <c r="C5" s="111"/>
      <c r="D5" s="111"/>
      <c r="E5" s="111"/>
      <c r="F5" s="111"/>
    </row>
    <row r="6" ht="17.25" customHeight="1">
      <c r="A6" s="418"/>
      <c r="B6" s="418"/>
      <c r="C6" s="419"/>
      <c r="D6" s="419"/>
      <c r="E6" s="419"/>
      <c r="F6" s="419"/>
    </row>
    <row r="7" ht="17.25" customHeight="1">
      <c r="A7" s="418"/>
      <c r="C7" s="419"/>
      <c r="D7" s="111"/>
      <c r="E7" s="111"/>
      <c r="F7" s="111"/>
    </row>
    <row r="8" ht="28.5" customHeight="1">
      <c r="A8" s="420" t="s">
        <v>525</v>
      </c>
      <c r="B8" s="421"/>
      <c r="C8" s="421"/>
      <c r="D8" s="421"/>
      <c r="E8" s="421"/>
      <c r="F8" s="421"/>
    </row>
    <row r="9" ht="28.5" customHeight="1">
      <c r="A9" s="422"/>
      <c r="B9" s="422"/>
      <c r="C9" s="422"/>
      <c r="D9" s="422"/>
      <c r="E9" s="422"/>
      <c r="F9" s="422"/>
    </row>
    <row r="10" ht="21.0" customHeight="1">
      <c r="A10" s="423" t="s">
        <v>526</v>
      </c>
      <c r="B10" s="242"/>
      <c r="C10" s="242"/>
      <c r="D10" s="242"/>
      <c r="E10" s="242"/>
      <c r="F10" s="243"/>
    </row>
    <row r="11" ht="21.0" customHeight="1">
      <c r="A11" s="424" t="s">
        <v>527</v>
      </c>
      <c r="B11" s="425"/>
      <c r="C11" s="425"/>
      <c r="D11" s="425"/>
      <c r="E11" s="425"/>
      <c r="F11" s="426"/>
    </row>
    <row r="12" ht="21.0" customHeight="1">
      <c r="A12" s="427" t="s">
        <v>528</v>
      </c>
      <c r="F12" s="428"/>
    </row>
    <row r="13" ht="21.0" customHeight="1">
      <c r="A13" s="427" t="s">
        <v>529</v>
      </c>
      <c r="F13" s="428"/>
    </row>
    <row r="14" ht="21.0" customHeight="1">
      <c r="A14" s="429" t="s">
        <v>530</v>
      </c>
      <c r="B14" s="280"/>
      <c r="C14" s="280"/>
      <c r="D14" s="280"/>
      <c r="E14" s="280"/>
      <c r="F14" s="281"/>
    </row>
    <row r="15" ht="21.0" customHeight="1">
      <c r="A15" s="430" t="s">
        <v>2</v>
      </c>
      <c r="B15" s="431" t="s">
        <v>531</v>
      </c>
      <c r="C15" s="431" t="s">
        <v>532</v>
      </c>
      <c r="D15" s="430" t="s">
        <v>5</v>
      </c>
      <c r="E15" s="432" t="s">
        <v>427</v>
      </c>
      <c r="F15" s="433" t="s">
        <v>428</v>
      </c>
    </row>
    <row r="16" ht="26.25" customHeight="1">
      <c r="A16" s="32">
        <v>1.0</v>
      </c>
      <c r="B16" s="434" t="s">
        <v>533</v>
      </c>
      <c r="C16" s="28">
        <v>1.0</v>
      </c>
      <c r="D16" s="32" t="s">
        <v>534</v>
      </c>
      <c r="E16" s="435">
        <v>450.0</v>
      </c>
      <c r="F16" s="436">
        <v>450.0</v>
      </c>
    </row>
    <row r="17" ht="21.0" customHeight="1">
      <c r="A17" s="437"/>
      <c r="B17" s="438"/>
      <c r="C17" s="438"/>
      <c r="D17" s="438"/>
      <c r="E17" s="54" t="s">
        <v>362</v>
      </c>
      <c r="F17" s="439">
        <f>SUM(F16)</f>
        <v>450</v>
      </c>
    </row>
    <row r="18" ht="21.0" customHeight="1">
      <c r="A18" s="437"/>
      <c r="B18" s="438"/>
      <c r="C18" s="438"/>
      <c r="D18" s="438"/>
      <c r="E18" s="440"/>
      <c r="F18" s="441"/>
    </row>
    <row r="19" ht="21.0" customHeight="1">
      <c r="A19" s="437"/>
      <c r="B19" s="438"/>
      <c r="C19" s="438"/>
      <c r="D19" s="438"/>
      <c r="E19" s="440"/>
      <c r="F19" s="441"/>
    </row>
    <row r="20" ht="15.75" customHeight="1">
      <c r="A20" s="442" t="s">
        <v>366</v>
      </c>
    </row>
    <row r="21">
      <c r="A21" s="95" t="s">
        <v>367</v>
      </c>
    </row>
    <row r="22">
      <c r="A22" s="95" t="s">
        <v>368</v>
      </c>
    </row>
    <row r="23" ht="13.5" customHeight="1">
      <c r="A23" s="95" t="s">
        <v>369</v>
      </c>
    </row>
  </sheetData>
  <mergeCells count="17">
    <mergeCell ref="A1:F1"/>
    <mergeCell ref="A2:F2"/>
    <mergeCell ref="A3:B3"/>
    <mergeCell ref="A4:F4"/>
    <mergeCell ref="A5:F5"/>
    <mergeCell ref="A7:B7"/>
    <mergeCell ref="C7:F7"/>
    <mergeCell ref="A21:F21"/>
    <mergeCell ref="A22:F22"/>
    <mergeCell ref="A23:F23"/>
    <mergeCell ref="A8:F8"/>
    <mergeCell ref="A10:F10"/>
    <mergeCell ref="A11:F11"/>
    <mergeCell ref="A12:F12"/>
    <mergeCell ref="A13:F13"/>
    <mergeCell ref="A14:F14"/>
    <mergeCell ref="A20:F20"/>
  </mergeCells>
  <printOptions/>
  <pageMargins bottom="0.75" footer="0.0" header="0.0" left="0.7" right="0.7" top="0.75"/>
  <pageSetup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</cols>
  <sheetData>
    <row r="1" ht="19.5" customHeight="1">
      <c r="A1" s="102" t="s">
        <v>273</v>
      </c>
    </row>
    <row r="2" ht="17.25" customHeight="1">
      <c r="A2" s="443" t="s">
        <v>274</v>
      </c>
      <c r="B2" s="111"/>
      <c r="C2" s="111"/>
      <c r="D2" s="111"/>
      <c r="E2" s="111"/>
      <c r="F2" s="111"/>
    </row>
    <row r="3" ht="17.25" customHeight="1">
      <c r="A3" s="444" t="s">
        <v>535</v>
      </c>
      <c r="B3" s="111"/>
      <c r="C3" s="111"/>
      <c r="D3" s="111"/>
      <c r="E3" s="111"/>
      <c r="F3" s="111"/>
    </row>
    <row r="4" ht="17.25" customHeight="1">
      <c r="A4" s="445" t="s">
        <v>419</v>
      </c>
      <c r="B4" s="111"/>
      <c r="C4" s="111"/>
      <c r="D4" s="111"/>
      <c r="E4" s="111"/>
      <c r="F4" s="446"/>
    </row>
    <row r="5" ht="17.25" customHeight="1">
      <c r="A5" s="447" t="str">
        <f>'CRONOGRAMA '!A5</f>
        <v>DATA: 30 DE ABRIL DE 2025</v>
      </c>
      <c r="B5" s="111"/>
      <c r="C5" s="111"/>
      <c r="D5" s="111"/>
      <c r="E5" s="111"/>
      <c r="F5" s="446"/>
    </row>
    <row r="6" ht="17.25" customHeight="1">
      <c r="A6" s="384"/>
      <c r="B6" s="385"/>
      <c r="C6" s="385"/>
      <c r="D6" s="385"/>
      <c r="E6" s="385"/>
      <c r="F6" s="385"/>
    </row>
    <row r="7" ht="12.75" customHeight="1">
      <c r="A7" s="448"/>
      <c r="B7" s="448"/>
      <c r="C7" s="448"/>
      <c r="D7" s="448"/>
      <c r="E7" s="448"/>
      <c r="F7" s="448"/>
    </row>
    <row r="8" ht="12.75" customHeight="1">
      <c r="A8" s="448" t="s">
        <v>536</v>
      </c>
      <c r="B8" s="448"/>
      <c r="C8" s="448"/>
      <c r="D8" s="448"/>
      <c r="E8" s="448"/>
      <c r="F8" s="448"/>
    </row>
    <row r="9" ht="15.0" customHeight="1">
      <c r="A9" s="449"/>
      <c r="B9" s="449"/>
      <c r="C9" s="449"/>
      <c r="D9" s="449"/>
      <c r="E9" s="449"/>
      <c r="F9" s="449"/>
    </row>
    <row r="10" ht="15.0" customHeight="1">
      <c r="A10" s="450" t="s">
        <v>537</v>
      </c>
      <c r="B10" s="450"/>
      <c r="C10" s="450"/>
      <c r="D10" s="449"/>
      <c r="E10" s="449"/>
      <c r="F10" s="449"/>
    </row>
    <row r="11" ht="15.0" customHeight="1">
      <c r="A11" s="449"/>
      <c r="B11" s="451"/>
      <c r="C11" s="452"/>
      <c r="D11" s="452"/>
      <c r="E11" s="451"/>
      <c r="F11" s="451"/>
    </row>
    <row r="12" ht="15.0" customHeight="1">
      <c r="A12" s="449"/>
      <c r="B12" s="451"/>
      <c r="C12" s="452"/>
      <c r="D12" s="452"/>
      <c r="E12" s="451"/>
      <c r="F12" s="451"/>
    </row>
    <row r="13" ht="15.0" customHeight="1">
      <c r="A13" s="453"/>
      <c r="B13" s="454" t="s">
        <v>538</v>
      </c>
      <c r="C13" s="455" t="s">
        <v>539</v>
      </c>
      <c r="D13" s="456">
        <v>0.055</v>
      </c>
      <c r="E13" s="457" t="s">
        <v>540</v>
      </c>
      <c r="F13" s="449"/>
    </row>
    <row r="14" ht="15.0" customHeight="1">
      <c r="A14" s="453"/>
      <c r="B14" s="454" t="s">
        <v>541</v>
      </c>
      <c r="C14" s="455" t="s">
        <v>542</v>
      </c>
      <c r="D14" s="456">
        <v>0.0896</v>
      </c>
      <c r="E14" s="457" t="s">
        <v>540</v>
      </c>
      <c r="F14" s="449"/>
    </row>
    <row r="15" ht="15.0" customHeight="1">
      <c r="A15" s="453"/>
      <c r="B15" s="454" t="s">
        <v>543</v>
      </c>
      <c r="C15" s="455" t="s">
        <v>544</v>
      </c>
      <c r="D15" s="456">
        <v>0.008</v>
      </c>
      <c r="E15" s="457" t="s">
        <v>545</v>
      </c>
      <c r="F15" s="449"/>
    </row>
    <row r="16" ht="15.0" customHeight="1">
      <c r="A16" s="453"/>
      <c r="B16" s="454" t="s">
        <v>546</v>
      </c>
      <c r="C16" s="455" t="s">
        <v>547</v>
      </c>
      <c r="D16" s="456">
        <v>0.0127</v>
      </c>
      <c r="E16" s="457" t="s">
        <v>545</v>
      </c>
      <c r="F16" s="449"/>
    </row>
    <row r="17" ht="15.0" customHeight="1">
      <c r="A17" s="453"/>
      <c r="B17" s="454" t="s">
        <v>548</v>
      </c>
      <c r="C17" s="455" t="s">
        <v>549</v>
      </c>
      <c r="D17" s="456">
        <v>0.0123</v>
      </c>
      <c r="E17" s="457" t="s">
        <v>545</v>
      </c>
      <c r="F17" s="458"/>
    </row>
    <row r="18" ht="15.0" customHeight="1">
      <c r="A18" s="459"/>
      <c r="B18" s="454" t="s">
        <v>550</v>
      </c>
      <c r="C18" s="455" t="s">
        <v>551</v>
      </c>
      <c r="D18" s="456">
        <f>(3+0.65+5)/100</f>
        <v>0.0865</v>
      </c>
      <c r="E18" s="460"/>
      <c r="F18" s="461" t="s">
        <v>552</v>
      </c>
    </row>
    <row r="19" ht="15.0" customHeight="1">
      <c r="A19" s="449"/>
      <c r="B19" s="449"/>
      <c r="C19" s="462"/>
      <c r="D19" s="462"/>
      <c r="E19" s="463"/>
      <c r="F19" s="464" t="s">
        <v>553</v>
      </c>
    </row>
    <row r="20" ht="15.0" customHeight="1">
      <c r="A20" s="449"/>
      <c r="B20" s="465"/>
      <c r="C20" s="466" t="s">
        <v>554</v>
      </c>
      <c r="D20" s="467">
        <f>((((1+D13+D15+D16)*(1+D17)*(1+D14))/(1-D18))-1)</f>
        <v>0.2988498494</v>
      </c>
      <c r="E20" s="468"/>
      <c r="F20" s="469" t="s">
        <v>555</v>
      </c>
    </row>
    <row r="21" ht="15.0" customHeight="1">
      <c r="A21" s="449"/>
      <c r="B21" s="449"/>
      <c r="C21" s="470"/>
      <c r="D21" s="470"/>
      <c r="E21" s="449"/>
      <c r="F21" s="470"/>
    </row>
    <row r="22" ht="15.0" customHeight="1">
      <c r="A22" s="449"/>
      <c r="B22" s="449"/>
      <c r="C22" s="449"/>
      <c r="D22" s="449"/>
      <c r="E22" s="449"/>
      <c r="F22" s="449"/>
    </row>
    <row r="23" ht="15.0" customHeight="1">
      <c r="A23" s="449"/>
      <c r="B23" s="449"/>
      <c r="C23" s="449"/>
      <c r="D23" s="449"/>
      <c r="E23" s="449"/>
      <c r="F23" s="449"/>
    </row>
    <row r="24" ht="30.75" customHeight="1">
      <c r="A24" s="448" t="s">
        <v>556</v>
      </c>
      <c r="B24" s="448"/>
      <c r="C24" s="448"/>
      <c r="D24" s="448"/>
      <c r="E24" s="448"/>
      <c r="F24" s="448"/>
    </row>
    <row r="25" ht="30.75" customHeight="1">
      <c r="A25" s="471"/>
      <c r="B25" s="471"/>
      <c r="C25" s="471"/>
      <c r="D25" s="471"/>
      <c r="E25" s="471"/>
      <c r="F25" s="471"/>
    </row>
    <row r="26" ht="30.75" customHeight="1">
      <c r="A26" s="471"/>
      <c r="B26" s="471" t="s">
        <v>557</v>
      </c>
      <c r="C26" s="471"/>
      <c r="D26" s="471"/>
      <c r="E26" s="471"/>
      <c r="F26" s="471"/>
    </row>
    <row r="27" ht="43.5" customHeight="1">
      <c r="A27" s="367"/>
      <c r="B27" s="246" t="s">
        <v>558</v>
      </c>
      <c r="C27" s="242"/>
      <c r="D27" s="242"/>
      <c r="E27" s="242"/>
      <c r="F27" s="243"/>
    </row>
    <row r="28" ht="33.0" customHeight="1">
      <c r="A28" s="367"/>
      <c r="B28" s="472" t="s">
        <v>559</v>
      </c>
      <c r="C28" s="242"/>
      <c r="D28" s="242"/>
      <c r="E28" s="242"/>
      <c r="F28" s="243"/>
    </row>
    <row r="29" ht="33.0" customHeight="1">
      <c r="A29" s="367"/>
      <c r="B29" s="472" t="s">
        <v>560</v>
      </c>
      <c r="C29" s="242"/>
      <c r="D29" s="242"/>
      <c r="E29" s="242"/>
      <c r="F29" s="243"/>
    </row>
    <row r="30" ht="23.25" customHeight="1">
      <c r="A30" s="473"/>
      <c r="B30" s="472" t="s">
        <v>561</v>
      </c>
      <c r="C30" s="242"/>
      <c r="D30" s="242"/>
      <c r="E30" s="242"/>
      <c r="F30" s="243"/>
    </row>
    <row r="31" ht="23.25" customHeight="1">
      <c r="A31" s="473"/>
      <c r="B31" s="472" t="s">
        <v>562</v>
      </c>
      <c r="C31" s="242"/>
      <c r="D31" s="242"/>
      <c r="E31" s="242"/>
      <c r="F31" s="243"/>
    </row>
    <row r="32" ht="23.25" customHeight="1">
      <c r="A32" s="473"/>
      <c r="B32" s="472" t="s">
        <v>563</v>
      </c>
      <c r="C32" s="242"/>
      <c r="D32" s="242"/>
      <c r="E32" s="242"/>
      <c r="F32" s="243"/>
    </row>
    <row r="33" ht="34.5" customHeight="1">
      <c r="A33" s="367"/>
      <c r="B33" s="474" t="s">
        <v>564</v>
      </c>
      <c r="C33" s="242"/>
      <c r="D33" s="242"/>
      <c r="E33" s="242"/>
      <c r="F33" s="243"/>
    </row>
    <row r="34" ht="72.0" customHeight="1">
      <c r="A34" s="475"/>
      <c r="B34" s="246" t="s">
        <v>565</v>
      </c>
      <c r="C34" s="242"/>
      <c r="D34" s="242"/>
      <c r="E34" s="242"/>
      <c r="F34" s="243"/>
    </row>
    <row r="35" ht="12.75" customHeight="1">
      <c r="A35" s="476"/>
      <c r="B35" s="476"/>
      <c r="C35" s="476"/>
      <c r="D35" s="476"/>
      <c r="E35" s="476"/>
      <c r="F35" s="476"/>
    </row>
    <row r="36" ht="12.75" customHeight="1">
      <c r="A36" s="477"/>
      <c r="B36" s="478"/>
      <c r="C36" s="3"/>
      <c r="D36" s="3"/>
      <c r="E36" s="3"/>
      <c r="F36" s="479"/>
    </row>
    <row r="37" ht="12.75" customHeight="1">
      <c r="A37" s="480"/>
      <c r="B37" s="480"/>
      <c r="C37" s="480"/>
      <c r="D37" s="480"/>
      <c r="E37" s="480"/>
      <c r="F37" s="480"/>
    </row>
    <row r="38" ht="12.75" customHeight="1">
      <c r="A38" s="480"/>
      <c r="B38" s="480"/>
      <c r="C38" s="480"/>
      <c r="D38" s="480"/>
      <c r="E38" s="480"/>
      <c r="F38" s="480"/>
    </row>
    <row r="39" ht="12.75" customHeight="1">
      <c r="A39" s="480"/>
      <c r="B39" s="480"/>
      <c r="C39" s="480"/>
      <c r="D39" s="480"/>
      <c r="E39" s="480"/>
      <c r="F39" s="480"/>
    </row>
    <row r="40" ht="12.75" customHeight="1">
      <c r="A40" s="480"/>
      <c r="B40" s="480"/>
      <c r="C40" s="480"/>
      <c r="D40" s="480"/>
      <c r="E40" s="480"/>
      <c r="F40" s="480"/>
    </row>
    <row r="41" ht="12.75" customHeight="1">
      <c r="A41" s="481" t="s">
        <v>366</v>
      </c>
      <c r="B41" s="111"/>
      <c r="C41" s="111"/>
      <c r="D41" s="111"/>
      <c r="E41" s="111"/>
      <c r="F41" s="446"/>
    </row>
    <row r="42" ht="12.75" customHeight="1">
      <c r="A42" s="482" t="s">
        <v>367</v>
      </c>
      <c r="B42" s="111"/>
      <c r="C42" s="111"/>
      <c r="D42" s="111"/>
      <c r="E42" s="111"/>
      <c r="F42" s="446"/>
    </row>
    <row r="43" ht="12.75" customHeight="1">
      <c r="A43" s="482" t="s">
        <v>368</v>
      </c>
      <c r="B43" s="111"/>
      <c r="C43" s="111"/>
      <c r="D43" s="111"/>
      <c r="E43" s="111"/>
      <c r="F43" s="446"/>
    </row>
    <row r="44" ht="12.75" customHeight="1">
      <c r="A44" s="482" t="s">
        <v>369</v>
      </c>
      <c r="B44" s="111"/>
      <c r="C44" s="111"/>
      <c r="D44" s="111"/>
      <c r="E44" s="111"/>
      <c r="F44" s="446"/>
    </row>
  </sheetData>
  <mergeCells count="18">
    <mergeCell ref="A1:F1"/>
    <mergeCell ref="A2:F2"/>
    <mergeCell ref="A3:F3"/>
    <mergeCell ref="A4:F4"/>
    <mergeCell ref="A5:F5"/>
    <mergeCell ref="B27:F27"/>
    <mergeCell ref="B28:F28"/>
    <mergeCell ref="A41:F41"/>
    <mergeCell ref="A42:F42"/>
    <mergeCell ref="A43:F43"/>
    <mergeCell ref="A44:F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2887818194782574" footer="0.0" header="0.0" left="0.36365118008373154" right="0.3101730653655357" top="0.26739057359097906"/>
  <pageSetup fitToHeight="0" paperSize="9" orientation="portrait"/>
  <drawing r:id="rId2"/>
</worksheet>
</file>